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ating_Documents\IRC measurement\2026 masters\"/>
    </mc:Choice>
  </mc:AlternateContent>
  <xr:revisionPtr revIDLastSave="0" documentId="13_ncr:1_{F36C2612-EABF-43F3-84E5-166563A2AAC1}" xr6:coauthVersionLast="47" xr6:coauthVersionMax="47" xr10:uidLastSave="{00000000-0000-0000-0000-000000000000}"/>
  <bookViews>
    <workbookView xWindow="28680" yWindow="-120" windowWidth="29040" windowHeight="15720" tabRatio="424" xr2:uid="{00000000-000D-0000-FFFF-FFFF00000000}"/>
  </bookViews>
  <sheets>
    <sheet name="Measurement" sheetId="3" r:id="rId1"/>
    <sheet name="Weighing" sheetId="2" r:id="rId2"/>
    <sheet name="Access Import" sheetId="5" r:id="rId3"/>
    <sheet name="Inpu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3" i="3" l="1"/>
  <c r="E10" i="4" s="1"/>
  <c r="C152" i="3"/>
  <c r="E9" i="4" s="1"/>
  <c r="D69" i="3"/>
  <c r="BH2" i="5"/>
  <c r="E65" i="3"/>
  <c r="C36" i="3"/>
  <c r="BQ2" i="5"/>
  <c r="BP2" i="5"/>
  <c r="BO2" i="5"/>
  <c r="BN2" i="5"/>
  <c r="BM2" i="5"/>
  <c r="BL2" i="5"/>
  <c r="BK2" i="5"/>
  <c r="BJ2" i="5"/>
  <c r="G50" i="3" l="1"/>
  <c r="K11" i="3"/>
  <c r="BF2" i="5"/>
  <c r="E80" i="3"/>
  <c r="AL2" i="5" l="1"/>
  <c r="AK2" i="5"/>
  <c r="AJ2" i="5"/>
  <c r="AI2" i="5"/>
  <c r="AH2" i="5"/>
  <c r="AG2" i="5"/>
  <c r="AF2" i="5"/>
  <c r="AE2" i="5"/>
  <c r="AD2" i="5"/>
  <c r="D70" i="3" l="1"/>
  <c r="E127" i="3"/>
  <c r="C78" i="3" s="1"/>
  <c r="E125" i="3"/>
  <c r="C63" i="3" s="1"/>
  <c r="S2" i="5"/>
  <c r="AQ2" i="5"/>
  <c r="AM2" i="5"/>
  <c r="AC2" i="5"/>
  <c r="AB2" i="5"/>
  <c r="X2" i="5"/>
  <c r="AA2" i="5"/>
  <c r="Y2" i="5"/>
  <c r="M2" i="5"/>
  <c r="E32" i="3"/>
  <c r="W2" i="5"/>
  <c r="Z2" i="5"/>
  <c r="BG2" i="5"/>
  <c r="BE2" i="5"/>
  <c r="E55" i="2"/>
  <c r="G70" i="2"/>
  <c r="G71" i="2"/>
  <c r="BD2" i="5"/>
  <c r="BC2" i="5"/>
  <c r="BB2" i="5"/>
  <c r="BA2" i="5"/>
  <c r="AY2" i="5"/>
  <c r="AX2" i="5"/>
  <c r="AW2" i="5"/>
  <c r="AV2" i="5"/>
  <c r="AU2" i="5"/>
  <c r="AT2" i="5"/>
  <c r="AS2" i="5"/>
  <c r="AR2" i="5"/>
  <c r="AP2" i="5"/>
  <c r="AO2" i="5"/>
  <c r="AN2" i="5"/>
  <c r="V2" i="5"/>
  <c r="U2" i="5"/>
  <c r="R2" i="5"/>
  <c r="Q2" i="5"/>
  <c r="P2" i="5"/>
  <c r="O2" i="5"/>
  <c r="N2" i="5"/>
  <c r="K2" i="5"/>
  <c r="J2" i="5"/>
  <c r="H2" i="5"/>
  <c r="I2" i="5" s="1"/>
  <c r="G2" i="5"/>
  <c r="F2" i="5"/>
  <c r="E2" i="5"/>
  <c r="D2" i="5"/>
  <c r="C2" i="5"/>
  <c r="B2" i="5"/>
  <c r="A2" i="5"/>
  <c r="E38" i="2"/>
  <c r="E73" i="2" s="1"/>
  <c r="G73" i="2" s="1"/>
  <c r="F14" i="2"/>
  <c r="F13" i="2"/>
  <c r="C14" i="2"/>
  <c r="C13" i="2"/>
  <c r="E124" i="3"/>
  <c r="C102" i="3" s="1"/>
  <c r="E123" i="3"/>
  <c r="C95" i="3" s="1"/>
  <c r="T2" i="5"/>
  <c r="E126" i="3"/>
  <c r="F84" i="3" s="1"/>
  <c r="D101" i="3"/>
  <c r="D94" i="3"/>
  <c r="E54" i="2"/>
  <c r="E59" i="2"/>
  <c r="E72" i="2" s="1"/>
  <c r="G72" i="2" s="1"/>
  <c r="F86" i="3" l="1"/>
  <c r="G74" i="2"/>
  <c r="B3" i="4"/>
  <c r="E11" i="4"/>
  <c r="C35" i="3" l="1"/>
  <c r="L2" i="5" s="1"/>
  <c r="E13" i="4"/>
  <c r="E2" i="4" s="1"/>
  <c r="BI2" i="5" s="1"/>
</calcChain>
</file>

<file path=xl/sharedStrings.xml><?xml version="1.0" encoding="utf-8"?>
<sst xmlns="http://schemas.openxmlformats.org/spreadsheetml/2006/main" count="409" uniqueCount="303">
  <si>
    <t>Sail no.</t>
  </si>
  <si>
    <t>Owner</t>
  </si>
  <si>
    <t>BO</t>
  </si>
  <si>
    <t>SO</t>
  </si>
  <si>
    <t>y</t>
  </si>
  <si>
    <t>Beam</t>
  </si>
  <si>
    <t>Draft max</t>
  </si>
  <si>
    <t>Engine make/model</t>
  </si>
  <si>
    <t>Draft min</t>
  </si>
  <si>
    <t>Wingspan</t>
  </si>
  <si>
    <t>P</t>
  </si>
  <si>
    <t>E</t>
  </si>
  <si>
    <t>FL</t>
  </si>
  <si>
    <t>J</t>
  </si>
  <si>
    <t>STL</t>
  </si>
  <si>
    <t>MTW</t>
  </si>
  <si>
    <t>MHW</t>
  </si>
  <si>
    <t>LP</t>
  </si>
  <si>
    <t>HHW</t>
  </si>
  <si>
    <t>SLU</t>
  </si>
  <si>
    <t>SLE</t>
  </si>
  <si>
    <t>SHW</t>
  </si>
  <si>
    <t>Mast - max hoist</t>
  </si>
  <si>
    <t>Boom - max foot</t>
  </si>
  <si>
    <t>Forestay length</t>
  </si>
  <si>
    <t>Foretriangle base</t>
  </si>
  <si>
    <t>Rig</t>
  </si>
  <si>
    <t>Notes</t>
  </si>
  <si>
    <t>Hull</t>
  </si>
  <si>
    <t>Mizzen</t>
  </si>
  <si>
    <t>PY</t>
  </si>
  <si>
    <t>EY</t>
  </si>
  <si>
    <t>LLY</t>
  </si>
  <si>
    <t>LPY</t>
  </si>
  <si>
    <t>Mizzen staysail</t>
  </si>
  <si>
    <t>Weight</t>
  </si>
  <si>
    <t xml:space="preserve">NOTE: This is NOT an application form. A full application must be submitted by the owner or  </t>
  </si>
  <si>
    <t>Measurer</t>
  </si>
  <si>
    <t>Engine weight</t>
  </si>
  <si>
    <t>Yacht</t>
  </si>
  <si>
    <t>Design</t>
  </si>
  <si>
    <t>Address</t>
  </si>
  <si>
    <t>All tanks empty</t>
  </si>
  <si>
    <t>NO gas bottles</t>
  </si>
  <si>
    <t>NO sails, headsail sheets, guys, spare running/standing rigging</t>
  </si>
  <si>
    <t>NO food, cooking/catering utensils</t>
  </si>
  <si>
    <t>NO anchor, chain, warps, mooring lines or fenders</t>
  </si>
  <si>
    <t>NO clothing or personal effects</t>
  </si>
  <si>
    <t>NO liferafts, dinghies, lifejackets or any other safety equipment</t>
  </si>
  <si>
    <t>NO bedding or loose cushions</t>
  </si>
  <si>
    <t>NO tools or spare parts or other loose gear</t>
  </si>
  <si>
    <t>NO crew or personnel</t>
  </si>
  <si>
    <t>Water</t>
  </si>
  <si>
    <t xml:space="preserve">Item </t>
  </si>
  <si>
    <t>litres</t>
  </si>
  <si>
    <t>kg</t>
  </si>
  <si>
    <t>Fuel</t>
  </si>
  <si>
    <t>TOTAL</t>
  </si>
  <si>
    <r>
      <t>Batteries</t>
    </r>
    <r>
      <rPr>
        <sz val="10"/>
        <rFont val="Arial"/>
        <family val="2"/>
      </rPr>
      <t>: how many aboard for weighing?</t>
    </r>
  </si>
  <si>
    <r>
      <t>Cushions</t>
    </r>
    <r>
      <rPr>
        <sz val="10"/>
        <rFont val="Arial"/>
        <family val="2"/>
      </rPr>
      <t>: how many aboard for weighing?</t>
    </r>
  </si>
  <si>
    <r>
      <t xml:space="preserve">Amount of </t>
    </r>
    <r>
      <rPr>
        <b/>
        <sz val="10"/>
        <rFont val="Arial"/>
        <family val="2"/>
      </rPr>
      <t>internal ballast</t>
    </r>
    <r>
      <rPr>
        <sz val="10"/>
        <rFont val="Arial"/>
        <family val="2"/>
      </rPr>
      <t xml:space="preserve"> fitted: </t>
    </r>
  </si>
  <si>
    <t>Loadcell reading</t>
  </si>
  <si>
    <t>Less strops etc.</t>
  </si>
  <si>
    <t>Less any other deductions</t>
  </si>
  <si>
    <t>Plus any additions</t>
  </si>
  <si>
    <t xml:space="preserve">Was yacht fully rigged with all spars, standing rigging, </t>
  </si>
  <si>
    <t>halyards, vang &amp; mainsheet?</t>
  </si>
  <si>
    <t>Y / N</t>
  </si>
  <si>
    <t>tonnes =</t>
  </si>
  <si>
    <t>Was the yacht in a dry condition inside and out?</t>
  </si>
  <si>
    <t>Please describe weather conditions (wind strength, rain, dry etc.):</t>
  </si>
  <si>
    <t>Where practical, please check measure overhangs when you are weighing the boat</t>
  </si>
  <si>
    <t>If an alternative loadcell was used, please give details and send calibration cert if possible</t>
  </si>
  <si>
    <t>MUW</t>
  </si>
  <si>
    <t>HTW</t>
  </si>
  <si>
    <t>LH</t>
  </si>
  <si>
    <t>BOAT WEIGHT</t>
  </si>
  <si>
    <t>Please check even if you are not measuring the rig</t>
  </si>
  <si>
    <t>Mainsail</t>
  </si>
  <si>
    <t>Headsail</t>
  </si>
  <si>
    <t>Spinnaker(s)</t>
  </si>
  <si>
    <t>Inputs automatically from completed Weighing sheet (see red tab below)</t>
  </si>
  <si>
    <t>If known:</t>
  </si>
  <si>
    <t>Asym spi complete</t>
  </si>
  <si>
    <t>Sym spi complete</t>
  </si>
  <si>
    <t>Was the yacht in IRC Measurement Condition below</t>
  </si>
  <si>
    <t>If NO, see box below</t>
  </si>
  <si>
    <t>kg (input)</t>
  </si>
  <si>
    <t>Input cells</t>
  </si>
  <si>
    <t>Calculated cells</t>
  </si>
  <si>
    <t>IRC WEIGHING INFORMATION</t>
  </si>
  <si>
    <t>Date of weighing</t>
  </si>
  <si>
    <t>&lt;select from list&gt;</t>
  </si>
  <si>
    <t>Office note: do not change hidden cells below this point!</t>
  </si>
  <si>
    <t xml:space="preserve">Type of spinnaker tack: </t>
  </si>
  <si>
    <t>Symmetric</t>
  </si>
  <si>
    <t>Asymmetric</t>
  </si>
  <si>
    <t>Calculated SPA</t>
  </si>
  <si>
    <t>Mast band present?</t>
  </si>
  <si>
    <t>Boom band present?</t>
  </si>
  <si>
    <t xml:space="preserve">Y / N </t>
  </si>
  <si>
    <t>Item(s)</t>
  </si>
  <si>
    <t>These details will read across from the Input sheet:</t>
  </si>
  <si>
    <t>lift keels only</t>
  </si>
  <si>
    <t>wing keel only</t>
  </si>
  <si>
    <t>Calculated HSA</t>
  </si>
  <si>
    <t>Headsail data complete</t>
  </si>
  <si>
    <t>Mainsail data complete</t>
  </si>
  <si>
    <t>(longest luff on any headsail used)</t>
  </si>
  <si>
    <t>FO</t>
  </si>
  <si>
    <t>LA</t>
  </si>
  <si>
    <t>S1</t>
  </si>
  <si>
    <t>S2</t>
  </si>
  <si>
    <t>AO</t>
  </si>
  <si>
    <t>S3</t>
  </si>
  <si>
    <t>BM</t>
  </si>
  <si>
    <t>MD</t>
  </si>
  <si>
    <t>CD</t>
  </si>
  <si>
    <t>CP</t>
  </si>
  <si>
    <t>WG</t>
  </si>
  <si>
    <t>BW</t>
  </si>
  <si>
    <t>BT</t>
  </si>
  <si>
    <t>YL</t>
  </si>
  <si>
    <t>YD</t>
  </si>
  <si>
    <t>SPA</t>
  </si>
  <si>
    <t>SP</t>
  </si>
  <si>
    <t>LLM</t>
  </si>
  <si>
    <t>S5</t>
  </si>
  <si>
    <t>R1</t>
  </si>
  <si>
    <t>MU</t>
  </si>
  <si>
    <t>MI</t>
  </si>
  <si>
    <t>SL</t>
  </si>
  <si>
    <t>SE</t>
  </si>
  <si>
    <t>SM</t>
  </si>
  <si>
    <t>SG</t>
  </si>
  <si>
    <t>AL</t>
  </si>
  <si>
    <t>AE</t>
  </si>
  <si>
    <t>AF</t>
  </si>
  <si>
    <t>AG</t>
  </si>
  <si>
    <t>Imported Date</t>
  </si>
  <si>
    <t>ExcelImportStatus</t>
  </si>
  <si>
    <t>Data input cells</t>
  </si>
  <si>
    <t>donotimport</t>
  </si>
  <si>
    <t>Internal ballast</t>
  </si>
  <si>
    <t>IB</t>
  </si>
  <si>
    <t>LL</t>
  </si>
  <si>
    <r>
      <t xml:space="preserve">Tick </t>
    </r>
    <r>
      <rPr>
        <b/>
        <sz val="10"/>
        <rFont val="Arial"/>
        <family val="2"/>
      </rPr>
      <t>only</t>
    </r>
    <r>
      <rPr>
        <sz val="10"/>
        <rFont val="Arial"/>
        <family val="2"/>
      </rPr>
      <t xml:space="preserve"> if LH Measured:</t>
    </r>
  </si>
  <si>
    <t>LH measured</t>
  </si>
  <si>
    <t xml:space="preserve">Sail signed and dated </t>
  </si>
  <si>
    <t>Headsail signed YES</t>
  </si>
  <si>
    <t>Headsail signed NO</t>
  </si>
  <si>
    <t>Mainsail signed YES</t>
  </si>
  <si>
    <t>Mainsail signed NO</t>
  </si>
  <si>
    <t>Sym spi signed YES</t>
  </si>
  <si>
    <t>Sym spi signed NO</t>
  </si>
  <si>
    <t>Asym spi signed YES</t>
  </si>
  <si>
    <t>Asym spi signed NO</t>
  </si>
  <si>
    <t>Mizzen stay signed YES</t>
  </si>
  <si>
    <t>Mizzen stay signed NO</t>
  </si>
  <si>
    <t>P band YES</t>
  </si>
  <si>
    <t>P band NO</t>
  </si>
  <si>
    <t>E band YES</t>
  </si>
  <si>
    <t>E band NO</t>
  </si>
  <si>
    <t>kg (calculated and rounded)</t>
  </si>
  <si>
    <t>HUW</t>
  </si>
  <si>
    <t>This will facilitate paying you promptly!</t>
  </si>
  <si>
    <t>Input ref if applicable</t>
  </si>
  <si>
    <t>Foot Offset if</t>
  </si>
  <si>
    <t xml:space="preserve">nb. 7.5% LP = </t>
  </si>
  <si>
    <t>HHB</t>
  </si>
  <si>
    <t>FootOffset</t>
  </si>
  <si>
    <t xml:space="preserve">If x and h are 0.00, please enter 0 in both fields. This is particularly </t>
  </si>
  <si>
    <t>important where a boat previously had x and h greater than 0.00</t>
  </si>
  <si>
    <t>BulbWeight</t>
  </si>
  <si>
    <t>HLU max</t>
  </si>
  <si>
    <t>HLP</t>
  </si>
  <si>
    <t>SFL</t>
  </si>
  <si>
    <t>Measurer's comments - please give any relevant info</t>
  </si>
  <si>
    <t>Boat Name</t>
  </si>
  <si>
    <t>Measurement Date</t>
  </si>
  <si>
    <t>Weighing - measurer's additional notes</t>
  </si>
  <si>
    <r>
      <rPr>
        <b/>
        <sz val="10"/>
        <rFont val="Arial"/>
        <family val="2"/>
      </rPr>
      <t>Bulb galleries/voids</t>
    </r>
    <r>
      <rPr>
        <sz val="10"/>
        <rFont val="Arial"/>
        <family val="2"/>
      </rPr>
      <t>: please give known details of voids in the bulb ie. weight or dimensions</t>
    </r>
  </si>
  <si>
    <t>and whether these were full / part full / empty when the boat was weighed (or state NOT KNOWN)</t>
  </si>
  <si>
    <r>
      <t xml:space="preserve">Main engine intalled, outboard engine aboard if applicable? </t>
    </r>
    <r>
      <rPr>
        <b/>
        <sz val="10"/>
        <rFont val="Arial"/>
        <family val="2"/>
      </rPr>
      <t>Y / N</t>
    </r>
  </si>
  <si>
    <t>HLU</t>
  </si>
  <si>
    <t>&gt; 7.5% HLP</t>
  </si>
  <si>
    <t>If a RORC loadcell was used, which one? (7.5T, 10T, 12T, 20T)</t>
  </si>
  <si>
    <r>
      <rPr>
        <b/>
        <sz val="10"/>
        <rFont val="Arial"/>
        <family val="2"/>
      </rPr>
      <t>Aft Rigging:</t>
    </r>
    <r>
      <rPr>
        <sz val="10"/>
        <rFont val="Arial"/>
        <family val="2"/>
      </rPr>
      <t xml:space="preserve"> no. of stays or sets of stays</t>
    </r>
  </si>
  <si>
    <t>AftRigging</t>
  </si>
  <si>
    <t>UMS only</t>
  </si>
  <si>
    <t>HQW</t>
  </si>
  <si>
    <t>from IRC data</t>
  </si>
  <si>
    <t>MQW</t>
  </si>
  <si>
    <t>MHB (top width)</t>
  </si>
  <si>
    <t>UMS</t>
  </si>
  <si>
    <t>HHB1</t>
  </si>
  <si>
    <t>MHB</t>
  </si>
  <si>
    <t>Description</t>
  </si>
  <si>
    <t>Mizzen Staysail</t>
  </si>
  <si>
    <t>LG</t>
  </si>
  <si>
    <t>cushions</t>
  </si>
  <si>
    <t>batteries</t>
  </si>
  <si>
    <t>both</t>
  </si>
  <si>
    <t>batts &amp;</t>
  </si>
  <si>
    <t xml:space="preserve">    Y / N</t>
  </si>
  <si>
    <t>If No, see box below</t>
  </si>
  <si>
    <t>Enter data ONLY, do not add any text</t>
  </si>
  <si>
    <t>Items not aboard, to be added (if applicable):</t>
  </si>
  <si>
    <t>Items aboard to be deducted (if applicable):</t>
  </si>
  <si>
    <t>1 - centreline bowsprit only</t>
  </si>
  <si>
    <t>4 - articulating bowsprit</t>
  </si>
  <si>
    <t>Flying Headsail</t>
  </si>
  <si>
    <t>FSFL</t>
  </si>
  <si>
    <t>FSHW</t>
  </si>
  <si>
    <t>Calculated FSA</t>
  </si>
  <si>
    <t>SPL</t>
  </si>
  <si>
    <t>new 2021</t>
  </si>
  <si>
    <t>now used</t>
  </si>
  <si>
    <t>for SPL</t>
  </si>
  <si>
    <t>0 - no spinnaker pole or bowsprit (spi may be tacked on deck)</t>
  </si>
  <si>
    <t>2 - spinnaker pole, NO bowsprit</t>
  </si>
  <si>
    <t>3 - spinnaker pole AND bowsprit</t>
  </si>
  <si>
    <t>No</t>
  </si>
  <si>
    <t>Yes</t>
  </si>
  <si>
    <t>&lt;select&gt;</t>
  </si>
  <si>
    <t>Flying headsail data comp</t>
  </si>
  <si>
    <r>
      <t>Sail data marked</t>
    </r>
    <r>
      <rPr>
        <sz val="10"/>
        <color indexed="10"/>
        <rFont val="Arial"/>
        <family val="2"/>
      </rPr>
      <t xml:space="preserve"> </t>
    </r>
    <r>
      <rPr>
        <sz val="10"/>
        <color indexed="30"/>
        <rFont val="Arial"/>
        <family val="2"/>
      </rPr>
      <t>'UMS only'</t>
    </r>
    <r>
      <rPr>
        <sz val="10"/>
        <rFont val="Arial"/>
        <family val="2"/>
      </rPr>
      <t xml:space="preserve"> is not currently used for IRC rating calculation but please complete the data for UMS (Universal Measurement System) purposes. Thank you.</t>
    </r>
  </si>
  <si>
    <t>All data required</t>
  </si>
  <si>
    <t>Spinnaker pole length (if applicable)</t>
  </si>
  <si>
    <t>FLU</t>
  </si>
  <si>
    <t>FLP</t>
  </si>
  <si>
    <t>FUW</t>
  </si>
  <si>
    <t>FTW</t>
  </si>
  <si>
    <t>FHW</t>
  </si>
  <si>
    <t>FHB</t>
  </si>
  <si>
    <t>FQW</t>
  </si>
  <si>
    <t>Bowpsprit/deck tack length (if applicable)</t>
  </si>
  <si>
    <t>FootOfsetFH</t>
  </si>
  <si>
    <t>not currently</t>
  </si>
  <si>
    <t>imported</t>
  </si>
  <si>
    <t>Bulb Weight*</t>
  </si>
  <si>
    <t xml:space="preserve">*Give details of how the Bulb Weight was determined/calculated and what is included (eg. bolts, spacers, infills, fin foot): </t>
  </si>
  <si>
    <t xml:space="preserve">Standard furniture: </t>
  </si>
  <si>
    <t xml:space="preserve">Standard table aboard? </t>
  </si>
  <si>
    <t xml:space="preserve">All standard doors aboard?  </t>
  </si>
  <si>
    <t>Other standard items aboard?</t>
  </si>
  <si>
    <t>To your knowledge</t>
  </si>
  <si>
    <t>or owner's declaration</t>
  </si>
  <si>
    <t xml:space="preserve">If NO, is there a non-standard table, or No table? </t>
  </si>
  <si>
    <t xml:space="preserve">If NO, how many have been removed? </t>
  </si>
  <si>
    <t>If NO, please give details:</t>
  </si>
  <si>
    <r>
      <t xml:space="preserve">x </t>
    </r>
    <r>
      <rPr>
        <i/>
        <sz val="10"/>
        <color rgb="FF0070C0"/>
        <rFont val="Arial"/>
        <family val="2"/>
      </rPr>
      <t>(see note)</t>
    </r>
  </si>
  <si>
    <r>
      <t xml:space="preserve">h </t>
    </r>
    <r>
      <rPr>
        <i/>
        <sz val="10"/>
        <color rgb="FF0070C0"/>
        <rFont val="Arial"/>
        <family val="2"/>
      </rPr>
      <t>(see note)</t>
    </r>
  </si>
  <si>
    <t>ENDDATA</t>
  </si>
  <si>
    <t>See inputs on Weighing sheet regarding standard furniture</t>
  </si>
  <si>
    <t>It is the owner or representative's responsibility to declare the use of a whisker pole to leeward.</t>
  </si>
  <si>
    <t>Whisker pole YES</t>
  </si>
  <si>
    <t>representative of the boat with the appropriate declarations and payment.</t>
  </si>
  <si>
    <t>IRC Rule text &amp; definitions, and guidance on annual changes</t>
  </si>
  <si>
    <t>This form imports directly into IRC the cells this background colour. ONLY input data to be changed. Leave all others this background colour BLANK</t>
  </si>
  <si>
    <t xml:space="preserve">Spar used as a whisker pole to set a headsail or flying headsail to leeward present?       </t>
  </si>
  <si>
    <t>Moveable ballast (e.g. canting keel) list angle</t>
  </si>
  <si>
    <t>Variable ballast (e.g. water ballast) ONLY list angle</t>
  </si>
  <si>
    <t>s8</t>
  </si>
  <si>
    <t>ListAngleWB</t>
  </si>
  <si>
    <t>new 2022</t>
  </si>
  <si>
    <t>MainIHC</t>
  </si>
  <si>
    <t>HeadsailIHC</t>
  </si>
  <si>
    <t>FlyingHeadsailIHC</t>
  </si>
  <si>
    <t>SpinIHC</t>
  </si>
  <si>
    <t>AsymSpinIHC</t>
  </si>
  <si>
    <t>added 25/2/22</t>
  </si>
  <si>
    <t>RYA/serial no.</t>
  </si>
  <si>
    <t>MizzenIHC</t>
  </si>
  <si>
    <r>
      <t>Please return completed input to</t>
    </r>
    <r>
      <rPr>
        <b/>
        <sz val="12"/>
        <color indexed="10"/>
        <rFont val="Arial"/>
        <family val="2"/>
      </rPr>
      <t xml:space="preserve"> info@rorcrating.com.</t>
    </r>
  </si>
  <si>
    <t>degrees</t>
  </si>
  <si>
    <t>If the transom is immersed record the “y” value as -ve</t>
  </si>
  <si>
    <t>measure the overhangs</t>
  </si>
  <si>
    <t>when weighing / reweighing</t>
  </si>
  <si>
    <t>Where possible, always</t>
  </si>
  <si>
    <t>Please take and send photos including appendages and interior fitout</t>
  </si>
  <si>
    <t>e.g. MN-1</t>
  </si>
  <si>
    <t>e.g. S1</t>
  </si>
  <si>
    <t>e.g. A1</t>
  </si>
  <si>
    <t>e.g. Code 65</t>
  </si>
  <si>
    <t>e.g. J1.5</t>
  </si>
  <si>
    <t>Batts weights or description</t>
  </si>
  <si>
    <t>&gt;&gt;&gt;&gt;</t>
  </si>
  <si>
    <t>Cushions weight(s) if they may be removed for racing.</t>
  </si>
  <si>
    <t>Batteries carried Number</t>
  </si>
  <si>
    <t>boat weighed?</t>
  </si>
  <si>
    <t>ref weighing G74</t>
  </si>
  <si>
    <t>Cushions carried Number</t>
  </si>
  <si>
    <t>Does the interceptor change the hull length LH? Confirm Yes or No</t>
  </si>
  <si>
    <t>If Yes, give full details</t>
  </si>
  <si>
    <r>
      <rPr>
        <b/>
        <sz val="10"/>
        <color rgb="FFFF0000"/>
        <rFont val="Arial"/>
        <family val="2"/>
      </rPr>
      <t>INTERCEPTOR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- if present, provide the following information:</t>
    </r>
  </si>
  <si>
    <t>Attach photographs of the stern with the interceptor</t>
  </si>
  <si>
    <t>Max Depth of Interceptor (mm) to 3 decimals</t>
  </si>
  <si>
    <t>Submit 'y' measurement to the bottom of the interceptor, to 3 decimals</t>
  </si>
  <si>
    <r>
      <t>kg.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If none enter '0'</t>
    </r>
    <r>
      <rPr>
        <sz val="10"/>
        <color rgb="FFFF0000"/>
        <rFont val="Arial"/>
        <family val="2"/>
      </rPr>
      <t>, otherwise confirm amount in kg</t>
    </r>
  </si>
  <si>
    <t>kg (calc)</t>
  </si>
  <si>
    <t>IRC MEASUREMENT INPUT SHEET</t>
  </si>
  <si>
    <t>Website Version 260609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</si>
</sst>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color indexed="48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color indexed="62"/>
      <name val="Arial"/>
      <family val="2"/>
    </font>
    <font>
      <sz val="10"/>
      <color indexed="3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70C0"/>
      <name val="Arial"/>
      <family val="2"/>
    </font>
    <font>
      <u/>
      <sz val="10"/>
      <color theme="10"/>
      <name val="Arial"/>
      <family val="2"/>
    </font>
    <font>
      <sz val="8"/>
      <color rgb="FF000000"/>
      <name val="Tahoma"/>
      <family val="2"/>
    </font>
    <font>
      <b/>
      <sz val="10"/>
      <color rgb="FF0070C0"/>
      <name val="Arial"/>
      <family val="2"/>
    </font>
    <font>
      <b/>
      <sz val="11"/>
      <color indexed="12"/>
      <name val="Arial"/>
      <family val="2"/>
    </font>
    <font>
      <i/>
      <sz val="10"/>
      <color rgb="FF0070C0"/>
      <name val="Arial"/>
      <family val="2"/>
    </font>
    <font>
      <sz val="10"/>
      <color rgb="FFC00000"/>
      <name val="Arial"/>
      <family val="2"/>
    </font>
    <font>
      <i/>
      <sz val="9"/>
      <color rgb="FF0070C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right"/>
    </xf>
    <xf numFmtId="0" fontId="0" fillId="2" borderId="8" xfId="0" applyFill="1" applyBorder="1"/>
    <xf numFmtId="0" fontId="0" fillId="0" borderId="8" xfId="0" applyBorder="1"/>
    <xf numFmtId="0" fontId="2" fillId="2" borderId="8" xfId="0" applyFont="1" applyFill="1" applyBorder="1"/>
    <xf numFmtId="0" fontId="16" fillId="0" borderId="0" xfId="0" applyFont="1"/>
    <xf numFmtId="0" fontId="5" fillId="0" borderId="0" xfId="0" applyFont="1"/>
    <xf numFmtId="2" fontId="11" fillId="2" borderId="12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2" xfId="0" applyBorder="1" applyProtection="1">
      <protection locked="0"/>
    </xf>
    <xf numFmtId="2" fontId="0" fillId="0" borderId="15" xfId="0" applyNumberFormat="1" applyBorder="1" applyProtection="1">
      <protection locked="0"/>
    </xf>
    <xf numFmtId="2" fontId="11" fillId="0" borderId="0" xfId="0" applyNumberFormat="1" applyFont="1" applyAlignment="1">
      <alignment horizontal="center"/>
    </xf>
    <xf numFmtId="2" fontId="11" fillId="2" borderId="8" xfId="0" applyNumberFormat="1" applyFont="1" applyFill="1" applyBorder="1" applyAlignment="1">
      <alignment horizontal="center"/>
    </xf>
    <xf numFmtId="0" fontId="0" fillId="0" borderId="4" xfId="0" applyBorder="1"/>
    <xf numFmtId="2" fontId="17" fillId="2" borderId="8" xfId="0" applyNumberFormat="1" applyFont="1" applyFill="1" applyBorder="1" applyAlignment="1">
      <alignment horizontal="center"/>
    </xf>
    <xf numFmtId="0" fontId="18" fillId="0" borderId="8" xfId="0" applyFont="1" applyBorder="1"/>
    <xf numFmtId="2" fontId="0" fillId="0" borderId="0" xfId="0" applyNumberFormat="1"/>
    <xf numFmtId="1" fontId="0" fillId="0" borderId="0" xfId="0" applyNumberFormat="1"/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 applyProtection="1">
      <alignment horizontal="left" indent="1"/>
      <protection locked="0"/>
    </xf>
    <xf numFmtId="1" fontId="0" fillId="2" borderId="8" xfId="0" applyNumberFormat="1" applyFill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/>
    <xf numFmtId="2" fontId="0" fillId="0" borderId="0" xfId="0" applyNumberFormat="1" applyAlignment="1">
      <alignment horizontal="left"/>
    </xf>
    <xf numFmtId="2" fontId="16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49" fontId="0" fillId="0" borderId="0" xfId="0" applyNumberFormat="1" applyProtection="1">
      <protection locked="0"/>
    </xf>
    <xf numFmtId="2" fontId="17" fillId="0" borderId="2" xfId="0" applyNumberFormat="1" applyFont="1" applyBorder="1" applyAlignment="1">
      <alignment horizontal="center"/>
    </xf>
    <xf numFmtId="2" fontId="0" fillId="2" borderId="0" xfId="0" applyNumberFormat="1" applyFill="1"/>
    <xf numFmtId="2" fontId="4" fillId="0" borderId="0" xfId="0" applyNumberFormat="1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0" fillId="3" borderId="8" xfId="0" applyFill="1" applyBorder="1" applyAlignment="1" applyProtection="1">
      <alignment horizontal="center"/>
      <protection locked="0"/>
    </xf>
    <xf numFmtId="0" fontId="5" fillId="3" borderId="8" xfId="0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4" borderId="8" xfId="0" applyFill="1" applyBorder="1"/>
    <xf numFmtId="0" fontId="0" fillId="6" borderId="19" xfId="0" applyFill="1" applyBorder="1"/>
    <xf numFmtId="0" fontId="0" fillId="6" borderId="4" xfId="0" applyFill="1" applyBorder="1"/>
    <xf numFmtId="0" fontId="14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0" fillId="6" borderId="5" xfId="0" applyFill="1" applyBorder="1"/>
    <xf numFmtId="2" fontId="0" fillId="7" borderId="8" xfId="0" applyNumberFormat="1" applyFill="1" applyBorder="1" applyProtection="1">
      <protection locked="0"/>
    </xf>
    <xf numFmtId="1" fontId="0" fillId="7" borderId="8" xfId="0" applyNumberFormat="1" applyFill="1" applyBorder="1" applyProtection="1">
      <protection locked="0"/>
    </xf>
    <xf numFmtId="2" fontId="5" fillId="7" borderId="8" xfId="0" applyNumberFormat="1" applyFont="1" applyFill="1" applyBorder="1" applyProtection="1">
      <protection locked="0"/>
    </xf>
    <xf numFmtId="1" fontId="1" fillId="0" borderId="0" xfId="0" applyNumberFormat="1" applyFont="1"/>
    <xf numFmtId="0" fontId="0" fillId="7" borderId="8" xfId="0" applyFill="1" applyBorder="1" applyAlignment="1">
      <alignment horizontal="center" vertical="center"/>
    </xf>
    <xf numFmtId="0" fontId="24" fillId="0" borderId="0" xfId="0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0" fontId="4" fillId="0" borderId="20" xfId="0" applyFont="1" applyBorder="1" applyProtection="1">
      <protection locked="0"/>
    </xf>
    <xf numFmtId="0" fontId="0" fillId="8" borderId="8" xfId="0" applyFill="1" applyBorder="1" applyAlignment="1">
      <alignment horizontal="center" vertical="center"/>
    </xf>
    <xf numFmtId="0" fontId="0" fillId="8" borderId="21" xfId="0" applyFill="1" applyBorder="1" applyProtection="1">
      <protection locked="0"/>
    </xf>
    <xf numFmtId="0" fontId="4" fillId="8" borderId="16" xfId="0" applyFont="1" applyFill="1" applyBorder="1"/>
    <xf numFmtId="0" fontId="0" fillId="8" borderId="21" xfId="0" applyFill="1" applyBorder="1"/>
    <xf numFmtId="2" fontId="1" fillId="7" borderId="8" xfId="0" applyNumberFormat="1" applyFont="1" applyFill="1" applyBorder="1" applyAlignment="1" applyProtection="1">
      <alignment horizontal="center"/>
      <protection locked="0"/>
    </xf>
    <xf numFmtId="0" fontId="0" fillId="4" borderId="18" xfId="0" applyFill="1" applyBorder="1"/>
    <xf numFmtId="0" fontId="1" fillId="0" borderId="0" xfId="0" applyFont="1" applyAlignment="1">
      <alignment horizontal="center"/>
    </xf>
    <xf numFmtId="0" fontId="2" fillId="9" borderId="0" xfId="0" applyFont="1" applyFill="1"/>
    <xf numFmtId="0" fontId="0" fillId="9" borderId="0" xfId="0" applyFill="1"/>
    <xf numFmtId="1" fontId="0" fillId="4" borderId="8" xfId="0" applyNumberFormat="1" applyFill="1" applyBorder="1" applyProtection="1">
      <protection locked="0"/>
    </xf>
    <xf numFmtId="0" fontId="1" fillId="0" borderId="0" xfId="0" applyFont="1" applyProtection="1">
      <protection locked="0"/>
    </xf>
    <xf numFmtId="0" fontId="0" fillId="7" borderId="0" xfId="0" applyFill="1"/>
    <xf numFmtId="0" fontId="5" fillId="7" borderId="8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1" fillId="7" borderId="18" xfId="0" applyNumberFormat="1" applyFont="1" applyFill="1" applyBorder="1" applyAlignment="1" applyProtection="1">
      <alignment horizontal="center"/>
      <protection locked="0"/>
    </xf>
    <xf numFmtId="2" fontId="1" fillId="7" borderId="20" xfId="0" applyNumberFormat="1" applyFont="1" applyFill="1" applyBorder="1" applyAlignment="1" applyProtection="1">
      <alignment horizontal="center"/>
      <protection locked="0"/>
    </xf>
    <xf numFmtId="0" fontId="1" fillId="0" borderId="10" xfId="0" applyFont="1" applyBorder="1"/>
    <xf numFmtId="2" fontId="1" fillId="7" borderId="25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2" fontId="1" fillId="7" borderId="14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left"/>
    </xf>
    <xf numFmtId="0" fontId="27" fillId="0" borderId="0" xfId="0" applyFont="1"/>
    <xf numFmtId="0" fontId="4" fillId="0" borderId="0" xfId="0" applyFont="1" applyProtection="1">
      <protection locked="0"/>
    </xf>
    <xf numFmtId="2" fontId="27" fillId="0" borderId="0" xfId="0" applyNumberFormat="1" applyFont="1"/>
    <xf numFmtId="0" fontId="30" fillId="0" borderId="0" xfId="0" applyFont="1"/>
    <xf numFmtId="0" fontId="1" fillId="8" borderId="8" xfId="0" applyFont="1" applyFill="1" applyBorder="1" applyProtection="1">
      <protection locked="0"/>
    </xf>
    <xf numFmtId="0" fontId="1" fillId="8" borderId="21" xfId="0" applyFont="1" applyFill="1" applyBorder="1" applyProtection="1">
      <protection locked="0"/>
    </xf>
    <xf numFmtId="49" fontId="3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32" fillId="0" borderId="0" xfId="0" applyFont="1"/>
    <xf numFmtId="14" fontId="7" fillId="8" borderId="8" xfId="0" applyNumberFormat="1" applyFont="1" applyFill="1" applyBorder="1" applyAlignment="1" applyProtection="1">
      <alignment horizontal="left" vertical="center"/>
      <protection locked="0"/>
    </xf>
    <xf numFmtId="14" fontId="0" fillId="8" borderId="12" xfId="0" applyNumberFormat="1" applyFill="1" applyBorder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0" fillId="7" borderId="8" xfId="0" applyFill="1" applyBorder="1" applyAlignment="1" applyProtection="1">
      <alignment horizontal="center"/>
      <protection locked="0"/>
    </xf>
    <xf numFmtId="1" fontId="24" fillId="0" borderId="0" xfId="0" applyNumberFormat="1" applyFont="1"/>
    <xf numFmtId="0" fontId="35" fillId="0" borderId="2" xfId="0" applyFont="1" applyBorder="1" applyAlignment="1">
      <alignment horizontal="left"/>
    </xf>
    <xf numFmtId="0" fontId="36" fillId="0" borderId="0" xfId="0" applyFont="1" applyAlignment="1">
      <alignment horizontal="center"/>
    </xf>
    <xf numFmtId="0" fontId="36" fillId="0" borderId="1" xfId="0" applyFont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2" fontId="0" fillId="0" borderId="2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5" fillId="0" borderId="0" xfId="0" applyNumberFormat="1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0" borderId="0" xfId="0" applyFont="1"/>
    <xf numFmtId="0" fontId="1" fillId="10" borderId="19" xfId="0" applyFont="1" applyFill="1" applyBorder="1"/>
    <xf numFmtId="0" fontId="0" fillId="10" borderId="4" xfId="0" applyFill="1" applyBorder="1"/>
    <xf numFmtId="0" fontId="0" fillId="10" borderId="0" xfId="0" applyFill="1"/>
    <xf numFmtId="0" fontId="0" fillId="10" borderId="6" xfId="0" applyFill="1" applyBorder="1"/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2" fillId="0" borderId="0" xfId="0" applyNumberFormat="1" applyFont="1"/>
    <xf numFmtId="0" fontId="1" fillId="0" borderId="1" xfId="0" applyFont="1" applyBorder="1"/>
    <xf numFmtId="0" fontId="0" fillId="8" borderId="16" xfId="0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49" fontId="0" fillId="0" borderId="26" xfId="0" applyNumberFormat="1" applyBorder="1" applyAlignment="1" applyProtection="1">
      <alignment horizontal="left" vertical="center"/>
      <protection locked="0"/>
    </xf>
    <xf numFmtId="49" fontId="0" fillId="0" borderId="27" xfId="0" applyNumberFormat="1" applyBorder="1" applyAlignment="1" applyProtection="1">
      <alignment horizontal="left" vertical="center"/>
      <protection locked="0"/>
    </xf>
    <xf numFmtId="49" fontId="0" fillId="0" borderId="28" xfId="0" applyNumberFormat="1" applyBorder="1" applyAlignment="1" applyProtection="1">
      <alignment horizontal="left" vertical="center"/>
      <protection locked="0"/>
    </xf>
    <xf numFmtId="49" fontId="30" fillId="0" borderId="9" xfId="0" applyNumberFormat="1" applyFont="1" applyBorder="1" applyProtection="1">
      <protection locked="0"/>
    </xf>
    <xf numFmtId="49" fontId="30" fillId="0" borderId="0" xfId="0" applyNumberFormat="1" applyFont="1" applyProtection="1">
      <protection locked="0"/>
    </xf>
    <xf numFmtId="49" fontId="30" fillId="0" borderId="32" xfId="0" applyNumberFormat="1" applyFont="1" applyBorder="1" applyProtection="1">
      <protection locked="0"/>
    </xf>
    <xf numFmtId="0" fontId="2" fillId="8" borderId="16" xfId="0" applyFont="1" applyFill="1" applyBorder="1" applyAlignment="1" applyProtection="1">
      <alignment horizontal="left"/>
      <protection locked="0"/>
    </xf>
    <xf numFmtId="0" fontId="2" fillId="8" borderId="21" xfId="0" applyFont="1" applyFill="1" applyBorder="1" applyAlignment="1" applyProtection="1">
      <alignment horizontal="left"/>
      <protection locked="0"/>
    </xf>
    <xf numFmtId="0" fontId="0" fillId="8" borderId="16" xfId="0" applyFill="1" applyBorder="1" applyAlignment="1" applyProtection="1">
      <alignment horizontal="left"/>
      <protection locked="0"/>
    </xf>
    <xf numFmtId="0" fontId="0" fillId="8" borderId="21" xfId="0" applyFill="1" applyBorder="1" applyAlignment="1" applyProtection="1">
      <alignment horizontal="left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left" vertical="center"/>
      <protection locked="0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1" xfId="0" applyFont="1" applyBorder="1"/>
    <xf numFmtId="0" fontId="0" fillId="8" borderId="15" xfId="0" applyFill="1" applyBorder="1" applyAlignment="1" applyProtection="1">
      <alignment horizontal="left"/>
      <protection locked="0"/>
    </xf>
    <xf numFmtId="49" fontId="24" fillId="0" borderId="29" xfId="0" applyNumberFormat="1" applyFont="1" applyBorder="1" applyAlignment="1" applyProtection="1">
      <alignment horizontal="left" vertical="center"/>
      <protection locked="0"/>
    </xf>
    <xf numFmtId="49" fontId="24" fillId="0" borderId="30" xfId="0" applyNumberFormat="1" applyFont="1" applyBorder="1" applyAlignment="1" applyProtection="1">
      <alignment horizontal="left" vertical="center"/>
      <protection locked="0"/>
    </xf>
    <xf numFmtId="49" fontId="24" fillId="0" borderId="31" xfId="0" applyNumberFormat="1" applyFont="1" applyBorder="1" applyAlignment="1" applyProtection="1">
      <alignment horizontal="left" vertical="center"/>
      <protection locked="0"/>
    </xf>
    <xf numFmtId="49" fontId="1" fillId="0" borderId="33" xfId="0" applyNumberFormat="1" applyFont="1" applyBorder="1" applyAlignment="1" applyProtection="1">
      <alignment horizontal="left" vertical="center"/>
      <protection locked="0"/>
    </xf>
    <xf numFmtId="49" fontId="1" fillId="0" borderId="34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25" fillId="0" borderId="40" xfId="0" applyNumberFormat="1" applyFont="1" applyBorder="1" applyAlignment="1" applyProtection="1">
      <alignment horizontal="left" vertical="center"/>
      <protection locked="0"/>
    </xf>
    <xf numFmtId="49" fontId="24" fillId="0" borderId="41" xfId="0" applyNumberFormat="1" applyFont="1" applyBorder="1" applyAlignment="1" applyProtection="1">
      <alignment horizontal="left" vertical="center"/>
      <protection locked="0"/>
    </xf>
    <xf numFmtId="49" fontId="24" fillId="0" borderId="42" xfId="0" applyNumberFormat="1" applyFont="1" applyBorder="1" applyAlignment="1" applyProtection="1">
      <alignment horizontal="left" vertical="center"/>
      <protection locked="0"/>
    </xf>
    <xf numFmtId="0" fontId="30" fillId="0" borderId="9" xfId="0" applyFont="1" applyBorder="1" applyProtection="1">
      <protection locked="0"/>
    </xf>
    <xf numFmtId="0" fontId="30" fillId="0" borderId="0" xfId="0" applyFont="1" applyProtection="1">
      <protection locked="0"/>
    </xf>
    <xf numFmtId="0" fontId="30" fillId="0" borderId="32" xfId="0" applyFont="1" applyBorder="1" applyProtection="1">
      <protection locked="0"/>
    </xf>
    <xf numFmtId="49" fontId="24" fillId="0" borderId="26" xfId="0" applyNumberFormat="1" applyFont="1" applyBorder="1" applyAlignment="1" applyProtection="1">
      <alignment horizontal="left" vertical="center"/>
      <protection locked="0"/>
    </xf>
    <xf numFmtId="49" fontId="24" fillId="0" borderId="27" xfId="0" applyNumberFormat="1" applyFont="1" applyBorder="1" applyAlignment="1" applyProtection="1">
      <alignment horizontal="left" vertical="center"/>
      <protection locked="0"/>
    </xf>
    <xf numFmtId="49" fontId="24" fillId="0" borderId="39" xfId="0" applyNumberFormat="1" applyFont="1" applyBorder="1" applyAlignment="1" applyProtection="1">
      <alignment horizontal="left" vertical="center"/>
      <protection locked="0"/>
    </xf>
    <xf numFmtId="49" fontId="24" fillId="0" borderId="36" xfId="0" applyNumberFormat="1" applyFont="1" applyBorder="1" applyAlignment="1" applyProtection="1">
      <alignment horizontal="left" vertical="center"/>
      <protection locked="0"/>
    </xf>
    <xf numFmtId="49" fontId="24" fillId="0" borderId="37" xfId="0" applyNumberFormat="1" applyFont="1" applyBorder="1" applyAlignment="1" applyProtection="1">
      <alignment horizontal="left" vertical="center"/>
      <protection locked="0"/>
    </xf>
    <xf numFmtId="49" fontId="24" fillId="0" borderId="38" xfId="0" applyNumberFormat="1" applyFont="1" applyBorder="1" applyAlignment="1" applyProtection="1">
      <alignment horizontal="left" vertical="center"/>
      <protection locked="0"/>
    </xf>
    <xf numFmtId="49" fontId="0" fillId="8" borderId="16" xfId="0" applyNumberFormat="1" applyFill="1" applyBorder="1" applyAlignment="1" applyProtection="1">
      <alignment horizontal="left"/>
      <protection locked="0"/>
    </xf>
    <xf numFmtId="49" fontId="0" fillId="8" borderId="21" xfId="0" applyNumberFormat="1" applyFill="1" applyBorder="1" applyAlignment="1" applyProtection="1">
      <alignment horizontal="left"/>
      <protection locked="0"/>
    </xf>
    <xf numFmtId="0" fontId="37" fillId="10" borderId="2" xfId="0" applyFont="1" applyFill="1" applyBorder="1" applyAlignment="1">
      <alignment horizontal="center"/>
    </xf>
    <xf numFmtId="0" fontId="37" fillId="10" borderId="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10" xfId="0" applyFont="1" applyBorder="1"/>
    <xf numFmtId="0" fontId="2" fillId="0" borderId="13" xfId="0" applyFont="1" applyBorder="1"/>
    <xf numFmtId="0" fontId="2" fillId="0" borderId="22" xfId="0" applyFont="1" applyBorder="1"/>
    <xf numFmtId="0" fontId="15" fillId="0" borderId="0" xfId="0" applyFont="1" applyAlignment="1">
      <alignment horizontal="center" vertical="center"/>
    </xf>
    <xf numFmtId="0" fontId="0" fillId="8" borderId="16" xfId="0" applyFill="1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21" xfId="0" applyFill="1" applyBorder="1" applyProtection="1">
      <protection locked="0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31" fillId="7" borderId="19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28" fillId="0" borderId="0" xfId="1" applyFill="1" applyBorder="1" applyAlignment="1" applyProtection="1">
      <alignment horizontal="center" vertical="center"/>
    </xf>
    <xf numFmtId="0" fontId="25" fillId="0" borderId="0" xfId="0" applyFont="1"/>
    <xf numFmtId="0" fontId="25" fillId="0" borderId="1" xfId="0" applyFont="1" applyBorder="1"/>
    <xf numFmtId="0" fontId="5" fillId="0" borderId="0" xfId="0" applyFont="1"/>
    <xf numFmtId="49" fontId="24" fillId="0" borderId="33" xfId="0" applyNumberFormat="1" applyFont="1" applyBorder="1" applyAlignment="1" applyProtection="1">
      <alignment horizontal="left" vertical="center"/>
      <protection locked="0"/>
    </xf>
    <xf numFmtId="49" fontId="24" fillId="0" borderId="34" xfId="0" applyNumberFormat="1" applyFont="1" applyBorder="1" applyAlignment="1" applyProtection="1">
      <alignment horizontal="left" vertical="center"/>
      <protection locked="0"/>
    </xf>
    <xf numFmtId="49" fontId="24" fillId="0" borderId="35" xfId="0" applyNumberFormat="1" applyFont="1" applyBorder="1" applyAlignment="1" applyProtection="1">
      <alignment horizontal="left" vertical="center"/>
      <protection locked="0"/>
    </xf>
    <xf numFmtId="0" fontId="4" fillId="2" borderId="4" xfId="0" applyFont="1" applyFill="1" applyBorder="1"/>
    <xf numFmtId="0" fontId="4" fillId="2" borderId="0" xfId="0" applyFont="1" applyFill="1"/>
    <xf numFmtId="49" fontId="0" fillId="7" borderId="19" xfId="0" applyNumberFormat="1" applyFill="1" applyBorder="1" applyAlignment="1" applyProtection="1">
      <alignment horizontal="left" vertical="top" wrapText="1"/>
      <protection locked="0"/>
    </xf>
    <xf numFmtId="49" fontId="0" fillId="7" borderId="2" xfId="0" applyNumberFormat="1" applyFill="1" applyBorder="1" applyAlignment="1" applyProtection="1">
      <alignment horizontal="left" vertical="top" wrapText="1"/>
      <protection locked="0"/>
    </xf>
    <xf numFmtId="49" fontId="0" fillId="7" borderId="3" xfId="0" applyNumberFormat="1" applyFill="1" applyBorder="1" applyAlignment="1" applyProtection="1">
      <alignment horizontal="left" vertical="top" wrapText="1"/>
      <protection locked="0"/>
    </xf>
    <xf numFmtId="49" fontId="0" fillId="7" borderId="4" xfId="0" applyNumberFormat="1" applyFill="1" applyBorder="1" applyAlignment="1" applyProtection="1">
      <alignment horizontal="left" vertical="top" wrapText="1"/>
      <protection locked="0"/>
    </xf>
    <xf numFmtId="49" fontId="0" fillId="7" borderId="0" xfId="0" applyNumberFormat="1" applyFill="1" applyAlignment="1" applyProtection="1">
      <alignment horizontal="left" vertical="top" wrapText="1"/>
      <protection locked="0"/>
    </xf>
    <xf numFmtId="49" fontId="0" fillId="7" borderId="1" xfId="0" applyNumberFormat="1" applyFill="1" applyBorder="1" applyAlignment="1" applyProtection="1">
      <alignment horizontal="left" vertical="top" wrapText="1"/>
      <protection locked="0"/>
    </xf>
    <xf numFmtId="49" fontId="0" fillId="7" borderId="5" xfId="0" applyNumberFormat="1" applyFill="1" applyBorder="1" applyAlignment="1" applyProtection="1">
      <alignment horizontal="left" vertical="top" wrapText="1"/>
      <protection locked="0"/>
    </xf>
    <xf numFmtId="49" fontId="0" fillId="7" borderId="6" xfId="0" applyNumberFormat="1" applyFill="1" applyBorder="1" applyAlignment="1" applyProtection="1">
      <alignment horizontal="left" vertical="top" wrapText="1"/>
      <protection locked="0"/>
    </xf>
    <xf numFmtId="49" fontId="0" fillId="7" borderId="7" xfId="0" applyNumberForma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/>
    </xf>
    <xf numFmtId="49" fontId="0" fillId="0" borderId="29" xfId="0" applyNumberFormat="1" applyBorder="1" applyAlignment="1" applyProtection="1">
      <alignment horizontal="left" vertical="center"/>
      <protection locked="0"/>
    </xf>
    <xf numFmtId="49" fontId="0" fillId="0" borderId="30" xfId="0" applyNumberFormat="1" applyBorder="1" applyAlignment="1" applyProtection="1">
      <alignment horizontal="left" vertical="center"/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0" fontId="0" fillId="8" borderId="19" xfId="0" applyFill="1" applyBorder="1"/>
    <xf numFmtId="0" fontId="0" fillId="8" borderId="3" xfId="0" applyFill="1" applyBorder="1"/>
    <xf numFmtId="0" fontId="0" fillId="8" borderId="5" xfId="0" applyFill="1" applyBorder="1"/>
    <xf numFmtId="0" fontId="0" fillId="8" borderId="7" xfId="0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3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" fillId="0" borderId="0" xfId="0" applyFont="1"/>
    <xf numFmtId="0" fontId="5" fillId="7" borderId="0" xfId="0" applyFont="1" applyFill="1"/>
    <xf numFmtId="0" fontId="34" fillId="0" borderId="0" xfId="0" applyFont="1" applyAlignment="1">
      <alignment vertical="center"/>
    </xf>
    <xf numFmtId="0" fontId="0" fillId="0" borderId="6" xfId="0" applyBorder="1"/>
    <xf numFmtId="0" fontId="0" fillId="3" borderId="16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5" borderId="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4" fillId="0" borderId="0" xfId="0" applyFont="1"/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19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16" xfId="0" applyFont="1" applyFill="1" applyBorder="1"/>
    <xf numFmtId="0" fontId="2" fillId="2" borderId="15" xfId="0" applyFont="1" applyFill="1" applyBorder="1"/>
    <xf numFmtId="0" fontId="0" fillId="0" borderId="0" xfId="0" applyAlignment="1">
      <alignment horizontal="right"/>
    </xf>
    <xf numFmtId="0" fontId="2" fillId="2" borderId="5" xfId="0" applyFont="1" applyFill="1" applyBorder="1"/>
    <xf numFmtId="0" fontId="2" fillId="2" borderId="6" xfId="0" applyFont="1" applyFill="1" applyBorder="1"/>
    <xf numFmtId="0" fontId="0" fillId="0" borderId="1" xfId="0" applyBorder="1"/>
    <xf numFmtId="49" fontId="0" fillId="2" borderId="16" xfId="0" applyNumberFormat="1" applyFill="1" applyBorder="1" applyAlignment="1">
      <alignment horizontal="left"/>
    </xf>
    <xf numFmtId="0" fontId="1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9" fontId="0" fillId="3" borderId="16" xfId="0" applyNumberFormat="1" applyFill="1" applyBorder="1" applyProtection="1">
      <protection locked="0"/>
    </xf>
    <xf numFmtId="49" fontId="0" fillId="3" borderId="21" xfId="0" applyNumberFormat="1" applyFill="1" applyBorder="1" applyProtection="1">
      <protection locked="0"/>
    </xf>
    <xf numFmtId="0" fontId="1" fillId="0" borderId="4" xfId="0" applyFont="1" applyBorder="1"/>
    <xf numFmtId="0" fontId="9" fillId="0" borderId="0" xfId="0" applyFont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4" xfId="0" applyBorder="1" applyProtection="1">
      <protection locked="0"/>
    </xf>
    <xf numFmtId="0" fontId="2" fillId="3" borderId="8" xfId="0" applyFont="1" applyFill="1" applyBorder="1"/>
    <xf numFmtId="0" fontId="2" fillId="2" borderId="8" xfId="0" applyFont="1" applyFill="1" applyBorder="1"/>
    <xf numFmtId="0" fontId="21" fillId="6" borderId="2" xfId="0" applyFont="1" applyFill="1" applyBorder="1" applyAlignment="1">
      <alignment horizontal="center"/>
    </xf>
    <xf numFmtId="0" fontId="2" fillId="0" borderId="16" xfId="0" applyFont="1" applyBorder="1"/>
    <xf numFmtId="0" fontId="2" fillId="0" borderId="15" xfId="0" applyFont="1" applyBorder="1"/>
    <xf numFmtId="0" fontId="2" fillId="0" borderId="2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6" dropStyle="combo" dx="25" fmlaLink="$C$129" fmlaRange="$D$129:$D$134" noThreeD="1" sel="1" val="0"/>
</file>

<file path=xl/ctrlProps/ctrlProp10.xml><?xml version="1.0" encoding="utf-8"?>
<formControlPr xmlns="http://schemas.microsoft.com/office/spreadsheetml/2009/9/main" objectType="CheckBox" fmlaLink="$C$150" lockText="1" noThreeD="1"/>
</file>

<file path=xl/ctrlProps/ctrlProp11.xml><?xml version="1.0" encoding="utf-8"?>
<formControlPr xmlns="http://schemas.microsoft.com/office/spreadsheetml/2009/9/main" objectType="CheckBox" fmlaLink="$C$151" lockText="1" noThreeD="1"/>
</file>

<file path=xl/ctrlProps/ctrlProp12.xml><?xml version="1.0" encoding="utf-8"?>
<formControlPr xmlns="http://schemas.microsoft.com/office/spreadsheetml/2009/9/main" objectType="CheckBox" fmlaLink="$C$140" lockText="1" noThreeD="1"/>
</file>

<file path=xl/ctrlProps/ctrlProp13.xml><?xml version="1.0" encoding="utf-8"?>
<formControlPr xmlns="http://schemas.microsoft.com/office/spreadsheetml/2009/9/main" objectType="CheckBox" fmlaLink="$C$154" lockText="1" noThreeD="1"/>
</file>

<file path=xl/ctrlProps/ctrlProp2.xml><?xml version="1.0" encoding="utf-8"?>
<formControlPr xmlns="http://schemas.microsoft.com/office/spreadsheetml/2009/9/main" objectType="CheckBox" fmlaLink="$C$137" lockText="1" noThreeD="1"/>
</file>

<file path=xl/ctrlProps/ctrlProp3.xml><?xml version="1.0" encoding="utf-8"?>
<formControlPr xmlns="http://schemas.microsoft.com/office/spreadsheetml/2009/9/main" objectType="CheckBox" fmlaLink="$C$138" lockText="1" noThreeD="1"/>
</file>

<file path=xl/ctrlProps/ctrlProp4.xml><?xml version="1.0" encoding="utf-8"?>
<formControlPr xmlns="http://schemas.microsoft.com/office/spreadsheetml/2009/9/main" objectType="CheckBox" fmlaLink="$C$140" lockText="1" noThreeD="1"/>
</file>

<file path=xl/ctrlProps/ctrlProp5.xml><?xml version="1.0" encoding="utf-8"?>
<formControlPr xmlns="http://schemas.microsoft.com/office/spreadsheetml/2009/9/main" objectType="CheckBox" fmlaLink="$C$142" lockText="1" noThreeD="1"/>
</file>

<file path=xl/ctrlProps/ctrlProp6.xml><?xml version="1.0" encoding="utf-8"?>
<formControlPr xmlns="http://schemas.microsoft.com/office/spreadsheetml/2009/9/main" objectType="CheckBox" fmlaLink="$C$144" lockText="1" noThreeD="1"/>
</file>

<file path=xl/ctrlProps/ctrlProp7.xml><?xml version="1.0" encoding="utf-8"?>
<formControlPr xmlns="http://schemas.microsoft.com/office/spreadsheetml/2009/9/main" objectType="CheckBox" fmlaLink="$C$146" lockText="1" noThreeD="1"/>
</file>

<file path=xl/ctrlProps/ctrlProp8.xml><?xml version="1.0" encoding="utf-8"?>
<formControlPr xmlns="http://schemas.microsoft.com/office/spreadsheetml/2009/9/main" objectType="CheckBox" fmlaLink="$C$148" lockText="1" noThreeD="1"/>
</file>

<file path=xl/ctrlProps/ctrlProp9.xml><?xml version="1.0" encoding="utf-8"?>
<formControlPr xmlns="http://schemas.microsoft.com/office/spreadsheetml/2009/9/main" objectType="CheckBox" fmlaLink="$C$14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4046</xdr:rowOff>
    </xdr:from>
    <xdr:to>
      <xdr:col>2</xdr:col>
      <xdr:colOff>311150</xdr:colOff>
      <xdr:row>4</xdr:row>
      <xdr:rowOff>161053</xdr:rowOff>
    </xdr:to>
    <xdr:pic>
      <xdr:nvPicPr>
        <xdr:cNvPr id="2190" name="Picture 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0" y="442196"/>
          <a:ext cx="1238250" cy="620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48</xdr:row>
          <xdr:rowOff>31750</xdr:rowOff>
        </xdr:from>
        <xdr:to>
          <xdr:col>5</xdr:col>
          <xdr:colOff>933450</xdr:colOff>
          <xdr:row>49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18</xdr:row>
          <xdr:rowOff>127000</xdr:rowOff>
        </xdr:from>
        <xdr:to>
          <xdr:col>4</xdr:col>
          <xdr:colOff>660400</xdr:colOff>
          <xdr:row>20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54</xdr:row>
          <xdr:rowOff>133350</xdr:rowOff>
        </xdr:from>
        <xdr:to>
          <xdr:col>5</xdr:col>
          <xdr:colOff>1200150</xdr:colOff>
          <xdr:row>56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83</xdr:row>
          <xdr:rowOff>146050</xdr:rowOff>
        </xdr:from>
        <xdr:to>
          <xdr:col>5</xdr:col>
          <xdr:colOff>1219200</xdr:colOff>
          <xdr:row>85</xdr:row>
          <xdr:rowOff>31750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749300</xdr:colOff>
          <xdr:row>90</xdr:row>
          <xdr:rowOff>133350</xdr:rowOff>
        </xdr:from>
        <xdr:to>
          <xdr:col>5</xdr:col>
          <xdr:colOff>1231900</xdr:colOff>
          <xdr:row>92</xdr:row>
          <xdr:rowOff>31750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736600</xdr:colOff>
          <xdr:row>97</xdr:row>
          <xdr:rowOff>133350</xdr:rowOff>
        </xdr:from>
        <xdr:to>
          <xdr:col>5</xdr:col>
          <xdr:colOff>1219200</xdr:colOff>
          <xdr:row>99</xdr:row>
          <xdr:rowOff>31750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107</xdr:row>
          <xdr:rowOff>133350</xdr:rowOff>
        </xdr:from>
        <xdr:to>
          <xdr:col>5</xdr:col>
          <xdr:colOff>1193800</xdr:colOff>
          <xdr:row>109</xdr:row>
          <xdr:rowOff>31750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41</xdr:row>
          <xdr:rowOff>133350</xdr:rowOff>
        </xdr:from>
        <xdr:to>
          <xdr:col>6</xdr:col>
          <xdr:colOff>546100</xdr:colOff>
          <xdr:row>43</xdr:row>
          <xdr:rowOff>31750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41</xdr:row>
          <xdr:rowOff>133350</xdr:rowOff>
        </xdr:from>
        <xdr:to>
          <xdr:col>7</xdr:col>
          <xdr:colOff>355600</xdr:colOff>
          <xdr:row>43</xdr:row>
          <xdr:rowOff>31750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82550</xdr:colOff>
          <xdr:row>42</xdr:row>
          <xdr:rowOff>127000</xdr:rowOff>
        </xdr:from>
        <xdr:to>
          <xdr:col>6</xdr:col>
          <xdr:colOff>546100</xdr:colOff>
          <xdr:row>44</xdr:row>
          <xdr:rowOff>12700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42</xdr:row>
          <xdr:rowOff>127000</xdr:rowOff>
        </xdr:from>
        <xdr:to>
          <xdr:col>7</xdr:col>
          <xdr:colOff>355600</xdr:colOff>
          <xdr:row>44</xdr:row>
          <xdr:rowOff>12700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68</xdr:row>
          <xdr:rowOff>146050</xdr:rowOff>
        </xdr:from>
        <xdr:to>
          <xdr:col>5</xdr:col>
          <xdr:colOff>1162050</xdr:colOff>
          <xdr:row>70</xdr:row>
          <xdr:rowOff>31750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49</xdr:row>
          <xdr:rowOff>38100</xdr:rowOff>
        </xdr:from>
        <xdr:to>
          <xdr:col>5</xdr:col>
          <xdr:colOff>88900</xdr:colOff>
          <xdr:row>50</xdr:row>
          <xdr:rowOff>127000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297701</xdr:colOff>
      <xdr:row>2</xdr:row>
      <xdr:rowOff>114855</xdr:rowOff>
    </xdr:from>
    <xdr:to>
      <xdr:col>3</xdr:col>
      <xdr:colOff>216649</xdr:colOff>
      <xdr:row>5</xdr:row>
      <xdr:rowOff>142320</xdr:rowOff>
    </xdr:to>
    <xdr:pic>
      <xdr:nvPicPr>
        <xdr:cNvPr id="3190" name="Picture 2">
          <a:extLst>
            <a:ext uri="{FF2B5EF4-FFF2-40B4-BE49-F238E27FC236}">
              <a16:creationId xmlns:a16="http://schemas.microsoft.com/office/drawing/2014/main" id="{00000000-0008-0000-01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6301" y="495855"/>
          <a:ext cx="1138148" cy="57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ircrating.org/irc-rule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159"/>
  <sheetViews>
    <sheetView showGridLines="0" tabSelected="1" zoomScaleNormal="100" workbookViewId="0">
      <selection activeCell="D10" sqref="D10:F10"/>
    </sheetView>
  </sheetViews>
  <sheetFormatPr defaultColWidth="9.1796875" defaultRowHeight="12.5" x14ac:dyDescent="0.25"/>
  <cols>
    <col min="1" max="1" width="3.26953125" customWidth="1"/>
    <col min="2" max="2" width="15.36328125" customWidth="1"/>
    <col min="3" max="3" width="12.54296875" customWidth="1"/>
    <col min="4" max="4" width="22.08984375" customWidth="1"/>
    <col min="5" max="5" width="11.6328125" customWidth="1"/>
    <col min="6" max="6" width="21.54296875" customWidth="1"/>
    <col min="8" max="8" width="13.26953125" bestFit="1" customWidth="1"/>
    <col min="9" max="9" width="14.26953125" bestFit="1" customWidth="1"/>
    <col min="11" max="11" width="14.26953125" customWidth="1"/>
    <col min="12" max="12" width="29.54296875" customWidth="1"/>
    <col min="13" max="13" width="7.1796875" customWidth="1"/>
    <col min="14" max="14" width="7.453125" bestFit="1" customWidth="1"/>
    <col min="15" max="15" width="7.7265625" bestFit="1" customWidth="1"/>
  </cols>
  <sheetData>
    <row r="1" spans="1:18" ht="20" x14ac:dyDescent="0.4">
      <c r="A1" s="124"/>
      <c r="B1" s="172" t="s">
        <v>301</v>
      </c>
      <c r="C1" s="172"/>
      <c r="D1" s="172"/>
      <c r="E1" s="172"/>
      <c r="F1" s="172"/>
      <c r="G1" s="172"/>
      <c r="H1" s="172"/>
      <c r="I1" s="173"/>
      <c r="J1" s="5"/>
      <c r="K1" s="114" t="s">
        <v>302</v>
      </c>
      <c r="L1" s="5"/>
      <c r="M1" s="5"/>
      <c r="N1" s="5"/>
      <c r="O1" s="6"/>
    </row>
    <row r="2" spans="1:18" ht="14" x14ac:dyDescent="0.3">
      <c r="A2" s="125"/>
      <c r="D2" s="176"/>
      <c r="E2" s="176"/>
      <c r="F2" s="176"/>
      <c r="G2" s="176"/>
      <c r="H2" s="40"/>
      <c r="I2" s="77" t="s">
        <v>88</v>
      </c>
      <c r="O2" s="3"/>
    </row>
    <row r="3" spans="1:18" ht="19.5" customHeight="1" x14ac:dyDescent="0.25">
      <c r="A3" s="125"/>
      <c r="D3" s="180"/>
      <c r="E3" s="180"/>
      <c r="F3" s="180"/>
      <c r="G3" s="180"/>
      <c r="H3" s="41"/>
      <c r="I3" s="72" t="s">
        <v>141</v>
      </c>
      <c r="K3" s="187" t="s">
        <v>259</v>
      </c>
      <c r="L3" s="188"/>
      <c r="O3" s="3"/>
    </row>
    <row r="4" spans="1:18" ht="17.25" customHeight="1" x14ac:dyDescent="0.25">
      <c r="A4" s="125"/>
      <c r="D4" s="193" t="s">
        <v>258</v>
      </c>
      <c r="E4" s="193"/>
      <c r="F4" s="193"/>
      <c r="G4" s="54"/>
      <c r="H4" s="41"/>
      <c r="I4" s="36" t="s">
        <v>89</v>
      </c>
      <c r="K4" s="189"/>
      <c r="L4" s="190"/>
      <c r="O4" s="3"/>
    </row>
    <row r="5" spans="1:18" ht="17.5" x14ac:dyDescent="0.25">
      <c r="A5" s="125"/>
      <c r="D5" s="186"/>
      <c r="E5" s="186"/>
      <c r="F5" s="186"/>
      <c r="G5" s="54"/>
      <c r="H5" s="41"/>
      <c r="K5" s="189"/>
      <c r="L5" s="190"/>
      <c r="O5" s="3"/>
    </row>
    <row r="6" spans="1:18" ht="15.75" customHeight="1" x14ac:dyDescent="0.25">
      <c r="A6" s="125"/>
      <c r="D6" s="54"/>
      <c r="E6" s="54"/>
      <c r="F6" s="54"/>
      <c r="G6" s="54"/>
      <c r="H6" s="41"/>
      <c r="K6" s="189"/>
      <c r="L6" s="190"/>
      <c r="O6" s="3"/>
    </row>
    <row r="7" spans="1:18" ht="15" customHeight="1" x14ac:dyDescent="0.35">
      <c r="A7" s="125"/>
      <c r="B7" s="174" t="s">
        <v>274</v>
      </c>
      <c r="C7" s="174"/>
      <c r="D7" s="174"/>
      <c r="E7" s="174"/>
      <c r="F7" s="174"/>
      <c r="G7" s="174"/>
      <c r="H7" s="174"/>
      <c r="K7" s="191"/>
      <c r="L7" s="192"/>
      <c r="O7" s="3"/>
    </row>
    <row r="8" spans="1:18" ht="15" customHeight="1" x14ac:dyDescent="0.3">
      <c r="A8" s="125"/>
      <c r="B8" s="175" t="s">
        <v>165</v>
      </c>
      <c r="C8" s="175"/>
      <c r="D8" s="175"/>
      <c r="E8" s="175"/>
      <c r="F8" s="175"/>
      <c r="G8" s="175"/>
      <c r="H8" s="175"/>
      <c r="O8" s="3"/>
    </row>
    <row r="9" spans="1:18" x14ac:dyDescent="0.25">
      <c r="A9" s="125"/>
      <c r="B9" s="11"/>
      <c r="C9" s="11"/>
      <c r="D9" s="11"/>
      <c r="E9" s="11"/>
      <c r="F9" s="11"/>
      <c r="G9" s="11"/>
      <c r="H9" s="11"/>
      <c r="I9" s="42"/>
      <c r="O9" s="3"/>
    </row>
    <row r="10" spans="1:18" x14ac:dyDescent="0.25">
      <c r="A10" s="125"/>
      <c r="C10" s="17" t="s">
        <v>37</v>
      </c>
      <c r="D10" s="181"/>
      <c r="E10" s="182"/>
      <c r="F10" s="183"/>
      <c r="G10" s="58"/>
      <c r="H10" s="60" t="s">
        <v>179</v>
      </c>
      <c r="I10" s="109"/>
      <c r="O10" s="3"/>
    </row>
    <row r="11" spans="1:18" ht="13" x14ac:dyDescent="0.3">
      <c r="A11" s="125"/>
      <c r="E11" s="2"/>
      <c r="G11" s="184" t="s">
        <v>166</v>
      </c>
      <c r="H11" s="184"/>
      <c r="I11" s="110"/>
      <c r="K11" s="194" t="str">
        <f>IF(OR(Weighing!G30="N",Weighing!G31="N",Weighing!G32="N",Weighing!G30="No",Weighing!G31="No",Weighing!G32="No"),"**Table/doors/other items removed - see weighing sheet","")</f>
        <v/>
      </c>
      <c r="L11" s="194"/>
      <c r="M11" s="194"/>
      <c r="N11" s="194"/>
      <c r="O11" s="195"/>
    </row>
    <row r="12" spans="1:18" ht="13" thickBot="1" x14ac:dyDescent="0.3">
      <c r="A12" s="125"/>
      <c r="B12" s="42" t="s">
        <v>36</v>
      </c>
      <c r="C12" s="42"/>
      <c r="D12" s="42"/>
      <c r="E12" s="42"/>
      <c r="F12" s="42"/>
      <c r="G12" s="42"/>
      <c r="H12" s="42"/>
      <c r="O12" s="3"/>
    </row>
    <row r="13" spans="1:18" ht="13" x14ac:dyDescent="0.3">
      <c r="A13" s="125"/>
      <c r="B13" s="185" t="s">
        <v>257</v>
      </c>
      <c r="C13" s="185"/>
      <c r="D13" s="185"/>
      <c r="E13" s="185"/>
      <c r="F13" s="185"/>
      <c r="G13" s="42"/>
      <c r="H13" s="42"/>
      <c r="K13" s="177" t="s">
        <v>177</v>
      </c>
      <c r="L13" s="178"/>
      <c r="M13" s="178"/>
      <c r="N13" s="178"/>
      <c r="O13" s="179"/>
      <c r="P13" s="2"/>
      <c r="Q13" s="2"/>
      <c r="R13" s="2"/>
    </row>
    <row r="14" spans="1:18" ht="13" x14ac:dyDescent="0.3">
      <c r="A14" s="125"/>
      <c r="B14" s="43"/>
      <c r="C14" s="43"/>
      <c r="D14" s="43"/>
      <c r="E14" s="43"/>
      <c r="F14" s="43"/>
      <c r="G14" s="43"/>
      <c r="H14" s="43"/>
      <c r="K14" s="139" t="s">
        <v>254</v>
      </c>
      <c r="L14" s="140"/>
      <c r="M14" s="140"/>
      <c r="N14" s="140"/>
      <c r="O14" s="141"/>
      <c r="P14" s="19"/>
      <c r="Q14" s="19"/>
      <c r="R14" s="19"/>
    </row>
    <row r="15" spans="1:18" ht="13.5" thickBot="1" x14ac:dyDescent="0.35">
      <c r="A15" s="125"/>
      <c r="B15" s="60" t="s">
        <v>178</v>
      </c>
      <c r="C15" s="142"/>
      <c r="D15" s="143"/>
      <c r="E15" s="58" t="s">
        <v>0</v>
      </c>
      <c r="F15" s="170"/>
      <c r="G15" s="171"/>
      <c r="K15" s="161" t="s">
        <v>280</v>
      </c>
      <c r="L15" s="162"/>
      <c r="M15" s="162"/>
      <c r="N15" s="162"/>
      <c r="O15" s="163"/>
      <c r="P15" s="19"/>
      <c r="Q15" s="19"/>
      <c r="R15" s="19"/>
    </row>
    <row r="16" spans="1:18" ht="13" x14ac:dyDescent="0.25">
      <c r="A16" s="125"/>
      <c r="B16" s="17"/>
      <c r="E16" s="17"/>
      <c r="K16" s="167" t="s">
        <v>295</v>
      </c>
      <c r="L16" s="168"/>
      <c r="M16" s="168"/>
      <c r="N16" s="168"/>
      <c r="O16" s="169"/>
      <c r="P16" s="19"/>
      <c r="Q16" s="19"/>
      <c r="R16" s="19"/>
    </row>
    <row r="17" spans="1:18" x14ac:dyDescent="0.25">
      <c r="A17" s="125"/>
      <c r="B17" s="58" t="s">
        <v>40</v>
      </c>
      <c r="C17" s="144"/>
      <c r="D17" s="145"/>
      <c r="E17" s="58" t="s">
        <v>1</v>
      </c>
      <c r="F17" s="144"/>
      <c r="G17" s="151"/>
      <c r="H17" s="151"/>
      <c r="I17" s="145"/>
      <c r="K17" s="164" t="s">
        <v>297</v>
      </c>
      <c r="L17" s="165"/>
      <c r="M17" s="165"/>
      <c r="N17" s="165"/>
      <c r="O17" s="166"/>
      <c r="P17" s="19"/>
      <c r="Q17" s="19"/>
      <c r="R17" s="19"/>
    </row>
    <row r="18" spans="1:18" x14ac:dyDescent="0.25">
      <c r="A18" s="125"/>
      <c r="E18" s="44" t="s">
        <v>41</v>
      </c>
      <c r="F18" s="144"/>
      <c r="G18" s="151"/>
      <c r="H18" s="151"/>
      <c r="I18" s="145"/>
      <c r="K18" s="164" t="s">
        <v>298</v>
      </c>
      <c r="L18" s="165"/>
      <c r="M18" s="165"/>
      <c r="N18" s="165"/>
      <c r="O18" s="166"/>
      <c r="P18" s="19"/>
      <c r="Q18" s="19"/>
      <c r="R18" s="19"/>
    </row>
    <row r="19" spans="1:18" ht="13" x14ac:dyDescent="0.3">
      <c r="A19" s="125"/>
      <c r="B19" s="2" t="s">
        <v>28</v>
      </c>
      <c r="C19" s="84" t="s">
        <v>206</v>
      </c>
      <c r="D19" s="85"/>
      <c r="E19" s="85"/>
      <c r="F19" s="144"/>
      <c r="G19" s="151"/>
      <c r="H19" s="151"/>
      <c r="I19" s="145"/>
      <c r="K19" s="158" t="s">
        <v>293</v>
      </c>
      <c r="L19" s="159"/>
      <c r="M19" s="159"/>
      <c r="N19" s="159"/>
      <c r="O19" s="160"/>
      <c r="P19" s="19"/>
      <c r="Q19" s="19"/>
      <c r="R19" s="19"/>
    </row>
    <row r="20" spans="1:18" ht="13" x14ac:dyDescent="0.3">
      <c r="A20" s="125"/>
      <c r="B20" t="s">
        <v>75</v>
      </c>
      <c r="C20" s="68"/>
      <c r="D20" s="134" t="s">
        <v>146</v>
      </c>
      <c r="E20" s="135"/>
      <c r="F20" s="144"/>
      <c r="G20" s="151"/>
      <c r="H20" s="151"/>
      <c r="I20" s="145"/>
      <c r="K20" s="197" t="s">
        <v>294</v>
      </c>
      <c r="L20" s="198"/>
      <c r="M20" s="198"/>
      <c r="N20" s="198"/>
      <c r="O20" s="199"/>
      <c r="P20" s="19"/>
      <c r="Q20" s="19"/>
      <c r="R20" s="19"/>
    </row>
    <row r="21" spans="1:18" ht="13" thickBot="1" x14ac:dyDescent="0.3">
      <c r="A21" s="125"/>
      <c r="C21" s="118"/>
      <c r="E21" s="4"/>
      <c r="F21" s="117"/>
      <c r="G21" s="117"/>
      <c r="H21" s="117"/>
      <c r="I21" s="117"/>
      <c r="K21" s="152" t="s">
        <v>296</v>
      </c>
      <c r="L21" s="153"/>
      <c r="M21" s="153"/>
      <c r="N21" s="153"/>
      <c r="O21" s="154"/>
      <c r="P21" s="19"/>
      <c r="Q21" s="19"/>
      <c r="R21" s="19"/>
    </row>
    <row r="22" spans="1:18" ht="13" x14ac:dyDescent="0.3">
      <c r="A22" s="125"/>
      <c r="B22" t="s">
        <v>2</v>
      </c>
      <c r="C22" s="68"/>
      <c r="D22" s="45" t="s">
        <v>279</v>
      </c>
      <c r="F22" s="108" t="s">
        <v>171</v>
      </c>
      <c r="G22" s="99"/>
      <c r="H22" s="99"/>
      <c r="I22" s="99"/>
      <c r="K22" s="155"/>
      <c r="L22" s="156"/>
      <c r="M22" s="156"/>
      <c r="N22" s="156"/>
      <c r="O22" s="157"/>
      <c r="P22" s="19"/>
      <c r="Q22" s="19"/>
      <c r="R22" s="19"/>
    </row>
    <row r="23" spans="1:18" ht="13" x14ac:dyDescent="0.3">
      <c r="A23" s="125"/>
      <c r="B23" s="59" t="s">
        <v>251</v>
      </c>
      <c r="C23" s="68"/>
      <c r="D23" s="45" t="s">
        <v>277</v>
      </c>
      <c r="F23" s="108" t="s">
        <v>172</v>
      </c>
      <c r="G23" s="99"/>
      <c r="H23" s="99"/>
      <c r="I23" s="99"/>
      <c r="K23" s="146"/>
      <c r="L23" s="147"/>
      <c r="M23" s="147"/>
      <c r="N23" s="147"/>
      <c r="O23" s="148"/>
      <c r="P23" s="19"/>
      <c r="Q23" s="19"/>
      <c r="R23" s="19"/>
    </row>
    <row r="24" spans="1:18" ht="13" x14ac:dyDescent="0.3">
      <c r="A24" s="125"/>
      <c r="B24" s="59" t="s">
        <v>252</v>
      </c>
      <c r="C24" s="68"/>
      <c r="D24" s="45" t="s">
        <v>278</v>
      </c>
      <c r="F24" t="s">
        <v>82</v>
      </c>
      <c r="K24" s="146"/>
      <c r="L24" s="147"/>
      <c r="M24" s="147"/>
      <c r="N24" s="147"/>
      <c r="O24" s="148"/>
      <c r="P24" s="19"/>
      <c r="Q24" s="19"/>
      <c r="R24" s="19"/>
    </row>
    <row r="25" spans="1:18" ht="13" x14ac:dyDescent="0.3">
      <c r="A25" s="125"/>
      <c r="B25" t="s">
        <v>3</v>
      </c>
      <c r="C25" s="68"/>
      <c r="D25" s="45"/>
      <c r="F25" t="s">
        <v>7</v>
      </c>
      <c r="G25" s="181"/>
      <c r="H25" s="182"/>
      <c r="I25" s="183"/>
      <c r="K25" s="146"/>
      <c r="L25" s="147"/>
      <c r="M25" s="147"/>
      <c r="N25" s="147"/>
      <c r="O25" s="148"/>
      <c r="P25" s="19"/>
      <c r="Q25" s="19"/>
      <c r="R25" s="19"/>
    </row>
    <row r="26" spans="1:18" ht="13" x14ac:dyDescent="0.3">
      <c r="A26" s="125"/>
      <c r="B26" t="s">
        <v>4</v>
      </c>
      <c r="C26" s="68"/>
      <c r="D26" s="45"/>
      <c r="F26" t="s">
        <v>38</v>
      </c>
      <c r="G26" s="181"/>
      <c r="H26" s="182"/>
      <c r="I26" s="183"/>
      <c r="K26" s="146"/>
      <c r="L26" s="147"/>
      <c r="M26" s="147"/>
      <c r="N26" s="147"/>
      <c r="O26" s="148"/>
      <c r="P26" s="19"/>
      <c r="Q26" s="19"/>
      <c r="R26" s="19"/>
    </row>
    <row r="27" spans="1:18" ht="13" x14ac:dyDescent="0.3">
      <c r="A27" s="125"/>
      <c r="B27" s="2" t="s">
        <v>276</v>
      </c>
      <c r="C27" s="118"/>
      <c r="D27" s="45"/>
      <c r="G27" s="19"/>
      <c r="H27" s="19"/>
      <c r="I27" s="19"/>
      <c r="K27" s="146"/>
      <c r="L27" s="147"/>
      <c r="M27" s="147"/>
      <c r="N27" s="147"/>
      <c r="O27" s="148"/>
      <c r="P27" s="19"/>
      <c r="Q27" s="19"/>
      <c r="R27" s="19"/>
    </row>
    <row r="28" spans="1:18" ht="13" x14ac:dyDescent="0.3">
      <c r="A28" s="125"/>
      <c r="C28" s="119"/>
      <c r="D28" s="45"/>
      <c r="G28" s="19"/>
      <c r="H28" s="19"/>
      <c r="I28" s="19"/>
      <c r="K28" s="146"/>
      <c r="L28" s="147"/>
      <c r="M28" s="147"/>
      <c r="N28" s="147"/>
      <c r="O28" s="148"/>
      <c r="P28" s="19"/>
      <c r="Q28" s="19"/>
      <c r="R28" s="19"/>
    </row>
    <row r="29" spans="1:18" x14ac:dyDescent="0.25">
      <c r="A29" s="125"/>
      <c r="B29" t="s">
        <v>5</v>
      </c>
      <c r="C29" s="68"/>
      <c r="K29" s="146"/>
      <c r="L29" s="147"/>
      <c r="M29" s="147"/>
      <c r="N29" s="147"/>
      <c r="O29" s="148"/>
      <c r="P29" s="19"/>
      <c r="Q29" s="19"/>
      <c r="R29" s="19"/>
    </row>
    <row r="30" spans="1:18" x14ac:dyDescent="0.25">
      <c r="A30" s="125"/>
      <c r="B30" t="s">
        <v>6</v>
      </c>
      <c r="C30" s="68"/>
      <c r="F30" s="149" t="s">
        <v>261</v>
      </c>
      <c r="G30" s="149"/>
      <c r="H30" s="150"/>
      <c r="I30" s="112"/>
      <c r="J30" s="59" t="s">
        <v>275</v>
      </c>
      <c r="K30" s="136"/>
      <c r="L30" s="137"/>
      <c r="M30" s="137"/>
      <c r="N30" s="137"/>
      <c r="O30" s="138"/>
      <c r="P30" s="19"/>
      <c r="Q30" s="19"/>
      <c r="R30" s="19"/>
    </row>
    <row r="31" spans="1:18" x14ac:dyDescent="0.25">
      <c r="A31" s="125"/>
      <c r="C31" s="22"/>
      <c r="F31" s="149" t="s">
        <v>262</v>
      </c>
      <c r="G31" s="149"/>
      <c r="H31" s="150"/>
      <c r="I31" s="112"/>
      <c r="J31" s="59" t="s">
        <v>275</v>
      </c>
      <c r="K31" s="136"/>
      <c r="L31" s="137"/>
      <c r="M31" s="137"/>
      <c r="N31" s="137"/>
      <c r="O31" s="138"/>
      <c r="P31" s="19"/>
      <c r="Q31" s="19"/>
      <c r="R31" s="19"/>
    </row>
    <row r="32" spans="1:18" ht="13" x14ac:dyDescent="0.3">
      <c r="A32" s="125"/>
      <c r="B32" s="65" t="s">
        <v>8</v>
      </c>
      <c r="C32" s="68"/>
      <c r="D32" s="65" t="s">
        <v>103</v>
      </c>
      <c r="E32" s="194" t="str">
        <f>IF(AND(C32&gt;0,C30&lt;0.1),"No maximum draft recorded. Check inputs.","")</f>
        <v/>
      </c>
      <c r="F32" s="194"/>
      <c r="G32" s="194"/>
      <c r="K32" s="136"/>
      <c r="L32" s="137"/>
      <c r="M32" s="137"/>
      <c r="N32" s="137"/>
      <c r="O32" s="138"/>
    </row>
    <row r="33" spans="1:15" ht="13" x14ac:dyDescent="0.3">
      <c r="A33" s="125"/>
      <c r="B33" s="65" t="s">
        <v>9</v>
      </c>
      <c r="C33" s="68"/>
      <c r="D33" s="65" t="s">
        <v>104</v>
      </c>
      <c r="K33" s="136"/>
      <c r="L33" s="137"/>
      <c r="M33" s="137"/>
      <c r="N33" s="137"/>
      <c r="O33" s="138"/>
    </row>
    <row r="34" spans="1:15" x14ac:dyDescent="0.25">
      <c r="A34" s="125"/>
      <c r="K34" s="136"/>
      <c r="L34" s="137"/>
      <c r="M34" s="137"/>
      <c r="N34" s="137"/>
      <c r="O34" s="138"/>
    </row>
    <row r="35" spans="1:15" ht="13" x14ac:dyDescent="0.3">
      <c r="A35" s="125"/>
      <c r="B35" t="s">
        <v>35</v>
      </c>
      <c r="C35" s="39" t="str">
        <f>IF(Weighing!G74=0,"",Weighing!G74)</f>
        <v/>
      </c>
      <c r="D35" s="200" t="s">
        <v>81</v>
      </c>
      <c r="E35" s="201"/>
      <c r="F35" s="201"/>
      <c r="G35" s="201"/>
      <c r="H35" s="201"/>
      <c r="K35" s="136"/>
      <c r="L35" s="137"/>
      <c r="M35" s="137"/>
      <c r="N35" s="137"/>
      <c r="O35" s="138"/>
    </row>
    <row r="36" spans="1:15" ht="13" x14ac:dyDescent="0.3">
      <c r="A36" s="125"/>
      <c r="B36" t="s">
        <v>143</v>
      </c>
      <c r="C36" s="86" t="str">
        <f>IF(Weighing!E68&lt;1,"",Weighing!E68)</f>
        <v/>
      </c>
      <c r="D36" s="200" t="s">
        <v>81</v>
      </c>
      <c r="E36" s="201"/>
      <c r="F36" s="201"/>
      <c r="G36" s="201"/>
      <c r="H36" s="201"/>
      <c r="K36" s="136"/>
      <c r="L36" s="137"/>
      <c r="M36" s="137"/>
      <c r="N36" s="137"/>
      <c r="O36" s="138"/>
    </row>
    <row r="37" spans="1:15" ht="13" x14ac:dyDescent="0.3">
      <c r="A37" s="125"/>
      <c r="B37" s="59" t="s">
        <v>240</v>
      </c>
      <c r="C37" s="69"/>
      <c r="E37" s="105"/>
      <c r="F37" s="105"/>
      <c r="G37" s="105"/>
      <c r="H37" s="105"/>
      <c r="I37" s="105"/>
      <c r="K37" s="136"/>
      <c r="L37" s="137"/>
      <c r="M37" s="137"/>
      <c r="N37" s="137"/>
      <c r="O37" s="138"/>
    </row>
    <row r="38" spans="1:15" ht="13" x14ac:dyDescent="0.3">
      <c r="A38" s="125"/>
      <c r="B38" s="211" t="s">
        <v>241</v>
      </c>
      <c r="C38" s="211"/>
      <c r="D38" s="211"/>
      <c r="E38" s="211"/>
      <c r="F38" s="211"/>
      <c r="G38" s="211"/>
      <c r="H38" s="211"/>
      <c r="I38" s="105"/>
      <c r="K38" s="136"/>
      <c r="L38" s="137"/>
      <c r="M38" s="137"/>
      <c r="N38" s="137"/>
      <c r="O38" s="138"/>
    </row>
    <row r="39" spans="1:15" ht="13" customHeight="1" thickBot="1" x14ac:dyDescent="0.3">
      <c r="A39" s="125"/>
      <c r="B39" s="202"/>
      <c r="C39" s="203"/>
      <c r="D39" s="203"/>
      <c r="E39" s="203"/>
      <c r="F39" s="203"/>
      <c r="G39" s="203"/>
      <c r="H39" s="203"/>
      <c r="I39" s="204"/>
      <c r="K39" s="212"/>
      <c r="L39" s="213"/>
      <c r="M39" s="213"/>
      <c r="N39" s="213"/>
      <c r="O39" s="214"/>
    </row>
    <row r="40" spans="1:15" ht="12.75" customHeight="1" x14ac:dyDescent="0.25">
      <c r="A40" s="125"/>
      <c r="B40" s="205"/>
      <c r="C40" s="206"/>
      <c r="D40" s="206"/>
      <c r="E40" s="206"/>
      <c r="F40" s="206"/>
      <c r="G40" s="206"/>
      <c r="H40" s="206"/>
      <c r="I40" s="207"/>
      <c r="O40" s="3"/>
    </row>
    <row r="41" spans="1:15" x14ac:dyDescent="0.25">
      <c r="A41" s="125"/>
      <c r="B41" s="208"/>
      <c r="C41" s="209"/>
      <c r="D41" s="209"/>
      <c r="E41" s="209"/>
      <c r="F41" s="209"/>
      <c r="G41" s="209"/>
      <c r="H41" s="209"/>
      <c r="I41" s="210"/>
      <c r="O41" s="3"/>
    </row>
    <row r="42" spans="1:15" ht="13" x14ac:dyDescent="0.3">
      <c r="A42" s="125"/>
      <c r="B42" s="2" t="s">
        <v>26</v>
      </c>
      <c r="C42" s="2"/>
      <c r="D42" s="2" t="s">
        <v>27</v>
      </c>
      <c r="K42" s="2"/>
      <c r="L42" s="2"/>
      <c r="M42" s="2"/>
      <c r="N42" s="2"/>
      <c r="O42" s="37"/>
    </row>
    <row r="43" spans="1:15" ht="13" customHeight="1" x14ac:dyDescent="0.3">
      <c r="A43" s="125"/>
      <c r="B43" t="s">
        <v>10</v>
      </c>
      <c r="C43" s="68"/>
      <c r="D43" t="s">
        <v>22</v>
      </c>
      <c r="F43" s="37" t="s">
        <v>98</v>
      </c>
      <c r="G43" s="215"/>
      <c r="H43" s="216"/>
      <c r="K43" s="2"/>
      <c r="L43" s="2"/>
      <c r="M43" s="1"/>
      <c r="N43" s="1"/>
      <c r="O43" s="122"/>
    </row>
    <row r="44" spans="1:15" ht="13" customHeight="1" x14ac:dyDescent="0.3">
      <c r="A44" s="125"/>
      <c r="B44" t="s">
        <v>11</v>
      </c>
      <c r="C44" s="68"/>
      <c r="D44" t="s">
        <v>23</v>
      </c>
      <c r="F44" s="37" t="s">
        <v>99</v>
      </c>
      <c r="G44" s="217"/>
      <c r="H44" s="218"/>
      <c r="I44" s="20"/>
      <c r="L44" s="123"/>
      <c r="M44" s="128"/>
      <c r="N44" s="129"/>
      <c r="O44" s="122"/>
    </row>
    <row r="45" spans="1:15" ht="13" customHeight="1" x14ac:dyDescent="0.25">
      <c r="A45" s="125"/>
      <c r="B45" t="s">
        <v>13</v>
      </c>
      <c r="C45" s="68"/>
      <c r="D45" t="s">
        <v>25</v>
      </c>
      <c r="F45" s="46" t="s">
        <v>77</v>
      </c>
      <c r="I45" s="20"/>
      <c r="L45" s="123"/>
      <c r="M45" s="106"/>
      <c r="N45" s="129"/>
      <c r="O45" s="122"/>
    </row>
    <row r="46" spans="1:15" ht="13" customHeight="1" x14ac:dyDescent="0.25">
      <c r="A46" s="125"/>
      <c r="B46" t="s">
        <v>12</v>
      </c>
      <c r="C46" s="68"/>
      <c r="D46" t="s">
        <v>24</v>
      </c>
      <c r="L46" s="123"/>
      <c r="M46" s="106"/>
      <c r="N46" s="129"/>
      <c r="O46" s="122"/>
    </row>
    <row r="47" spans="1:15" ht="13" customHeight="1" x14ac:dyDescent="0.3">
      <c r="A47" s="125"/>
      <c r="B47" s="59" t="s">
        <v>215</v>
      </c>
      <c r="C47" s="68"/>
      <c r="D47" s="59" t="s">
        <v>228</v>
      </c>
      <c r="E47" s="2"/>
      <c r="F47" s="222" t="s">
        <v>187</v>
      </c>
      <c r="G47" s="222"/>
      <c r="H47" s="223"/>
      <c r="I47" s="89"/>
      <c r="M47" s="106"/>
      <c r="N47" s="129"/>
      <c r="O47" s="122"/>
    </row>
    <row r="48" spans="1:15" ht="13" customHeight="1" x14ac:dyDescent="0.3">
      <c r="A48" s="125"/>
      <c r="B48" s="59" t="s">
        <v>14</v>
      </c>
      <c r="C48" s="68"/>
      <c r="D48" s="59" t="s">
        <v>236</v>
      </c>
      <c r="E48" s="2"/>
      <c r="F48" s="60"/>
      <c r="G48" s="60"/>
      <c r="H48" s="60"/>
      <c r="I48" s="17"/>
      <c r="K48" s="196"/>
      <c r="L48" s="196"/>
      <c r="M48" s="130"/>
      <c r="N48" s="129"/>
      <c r="O48" s="122"/>
    </row>
    <row r="49" spans="1:15" ht="19" customHeight="1" x14ac:dyDescent="0.25">
      <c r="A49" s="125"/>
      <c r="B49" s="229" t="s">
        <v>94</v>
      </c>
      <c r="C49" s="229"/>
      <c r="D49" s="233"/>
      <c r="E49" s="233"/>
      <c r="F49" s="88"/>
      <c r="G49" s="111"/>
      <c r="H49" s="20"/>
      <c r="K49" s="227"/>
      <c r="L49" s="228"/>
      <c r="M49" s="228"/>
      <c r="N49" s="44"/>
      <c r="O49" s="122"/>
    </row>
    <row r="50" spans="1:15" x14ac:dyDescent="0.25">
      <c r="A50" s="125"/>
      <c r="B50" s="225" t="s">
        <v>260</v>
      </c>
      <c r="C50" s="225"/>
      <c r="D50" s="225"/>
      <c r="E50" s="17"/>
      <c r="F50" s="59"/>
      <c r="G50" s="221" t="str">
        <f>IF(C154=TRUE,"RATING OFFICE: Leeward whisker pole aboard - check with owner if declaration conflicts","")</f>
        <v/>
      </c>
      <c r="H50" s="221"/>
      <c r="I50" s="221"/>
      <c r="J50" s="221"/>
      <c r="K50" s="226"/>
      <c r="L50" s="226"/>
      <c r="M50" s="226"/>
      <c r="N50" s="131"/>
      <c r="O50" s="122"/>
    </row>
    <row r="51" spans="1:15" x14ac:dyDescent="0.25">
      <c r="A51" s="125"/>
      <c r="B51" s="225"/>
      <c r="C51" s="225"/>
      <c r="D51" s="225"/>
      <c r="E51" s="17"/>
      <c r="G51" s="221"/>
      <c r="H51" s="221"/>
      <c r="I51" s="221"/>
      <c r="J51" s="221"/>
      <c r="K51" s="220"/>
      <c r="L51" s="220"/>
      <c r="M51" s="220"/>
      <c r="N51" s="220"/>
      <c r="O51" s="122"/>
    </row>
    <row r="52" spans="1:15" ht="13" customHeight="1" x14ac:dyDescent="0.25">
      <c r="A52" s="125"/>
      <c r="B52" s="234" t="s">
        <v>255</v>
      </c>
      <c r="C52" s="234"/>
      <c r="D52" s="234"/>
      <c r="E52" s="234"/>
      <c r="F52" s="234"/>
      <c r="G52" s="19"/>
      <c r="H52" s="20"/>
      <c r="K52" s="220"/>
      <c r="L52" s="220"/>
      <c r="M52" s="220"/>
      <c r="N52" s="220"/>
      <c r="O52" s="219"/>
    </row>
    <row r="53" spans="1:15" x14ac:dyDescent="0.25">
      <c r="A53" s="125"/>
      <c r="K53" s="19"/>
      <c r="L53" s="19"/>
      <c r="M53" s="19"/>
      <c r="N53" s="19"/>
      <c r="O53" s="219"/>
    </row>
    <row r="54" spans="1:15" ht="13" x14ac:dyDescent="0.3">
      <c r="A54" s="125"/>
      <c r="B54" s="2" t="s">
        <v>79</v>
      </c>
      <c r="C54" s="75" t="s">
        <v>272</v>
      </c>
      <c r="D54" s="103"/>
      <c r="E54" s="76" t="s">
        <v>197</v>
      </c>
      <c r="F54" s="78"/>
      <c r="G54" s="65" t="s">
        <v>285</v>
      </c>
      <c r="K54" s="232"/>
      <c r="L54" s="232"/>
      <c r="M54" s="2"/>
      <c r="N54" s="132"/>
      <c r="O54" s="219"/>
    </row>
    <row r="55" spans="1:15" x14ac:dyDescent="0.25">
      <c r="A55" s="125"/>
      <c r="B55" s="59" t="s">
        <v>174</v>
      </c>
      <c r="C55" s="68"/>
      <c r="D55" t="s">
        <v>108</v>
      </c>
      <c r="O55" s="3"/>
    </row>
    <row r="56" spans="1:15" ht="13" x14ac:dyDescent="0.3">
      <c r="A56" s="125"/>
      <c r="B56" s="59" t="s">
        <v>184</v>
      </c>
      <c r="C56" s="68"/>
      <c r="E56" s="79" t="s">
        <v>148</v>
      </c>
      <c r="F56" s="80"/>
      <c r="K56" s="232"/>
      <c r="L56" s="232"/>
      <c r="O56" s="3"/>
    </row>
    <row r="57" spans="1:15" ht="13" x14ac:dyDescent="0.3">
      <c r="A57" s="125"/>
      <c r="B57" s="59" t="s">
        <v>175</v>
      </c>
      <c r="C57" s="68"/>
      <c r="E57" s="65"/>
      <c r="L57" s="19"/>
      <c r="O57" s="3"/>
    </row>
    <row r="58" spans="1:15" ht="13" customHeight="1" x14ac:dyDescent="0.25">
      <c r="A58" s="125"/>
      <c r="B58" s="99" t="s">
        <v>169</v>
      </c>
      <c r="C58" s="68"/>
      <c r="D58" s="99" t="s">
        <v>189</v>
      </c>
      <c r="E58" s="224" t="s">
        <v>226</v>
      </c>
      <c r="F58" s="224"/>
      <c r="G58" s="224"/>
      <c r="H58" s="224"/>
      <c r="L58" s="19"/>
      <c r="O58" s="3"/>
    </row>
    <row r="59" spans="1:15" x14ac:dyDescent="0.25">
      <c r="A59" s="125"/>
      <c r="B59" s="59" t="s">
        <v>164</v>
      </c>
      <c r="C59" s="68"/>
      <c r="D59" s="48"/>
      <c r="E59" s="224"/>
      <c r="F59" s="224"/>
      <c r="G59" s="224"/>
      <c r="H59" s="224"/>
      <c r="L59" s="19"/>
      <c r="O59" s="3"/>
    </row>
    <row r="60" spans="1:15" x14ac:dyDescent="0.25">
      <c r="A60" s="125"/>
      <c r="B60" s="59" t="s">
        <v>74</v>
      </c>
      <c r="C60" s="68"/>
      <c r="D60" s="47"/>
      <c r="E60" s="224"/>
      <c r="F60" s="224"/>
      <c r="G60" s="224"/>
      <c r="H60" s="224"/>
      <c r="K60" s="230"/>
      <c r="L60" s="230"/>
      <c r="M60" s="230"/>
      <c r="N60" s="230"/>
      <c r="O60" s="231"/>
    </row>
    <row r="61" spans="1:15" x14ac:dyDescent="0.25">
      <c r="A61" s="125"/>
      <c r="B61" s="59" t="s">
        <v>18</v>
      </c>
      <c r="C61" s="68"/>
      <c r="E61" s="224"/>
      <c r="F61" s="224"/>
      <c r="G61" s="224"/>
      <c r="H61" s="224"/>
      <c r="K61" s="230"/>
      <c r="L61" s="230"/>
      <c r="M61" s="230"/>
      <c r="N61" s="230"/>
      <c r="O61" s="231"/>
    </row>
    <row r="62" spans="1:15" x14ac:dyDescent="0.25">
      <c r="A62" s="125"/>
      <c r="B62" s="99" t="s">
        <v>190</v>
      </c>
      <c r="C62" s="68"/>
      <c r="D62" s="99" t="s">
        <v>189</v>
      </c>
      <c r="K62" s="230"/>
      <c r="L62" s="230"/>
      <c r="M62" s="230"/>
      <c r="N62" s="230"/>
      <c r="O62" s="231"/>
    </row>
    <row r="63" spans="1:15" ht="13" x14ac:dyDescent="0.3">
      <c r="A63" s="125"/>
      <c r="B63" t="s">
        <v>105</v>
      </c>
      <c r="C63" s="26">
        <f>IF(E125=TRUE,(0.0625*(ROUND(C56,2))*(4*(ROUND(C57,2))+(6*(ROUND(C61,2)))+(3*(ROUND(C60,2)))+(2*(ROUND(C59,2)))+0.09)),0)</f>
        <v>0</v>
      </c>
      <c r="D63" s="49" t="s">
        <v>191</v>
      </c>
      <c r="K63" s="2"/>
      <c r="O63" s="3"/>
    </row>
    <row r="64" spans="1:15" ht="13" x14ac:dyDescent="0.3">
      <c r="A64" s="125"/>
      <c r="B64" t="s">
        <v>167</v>
      </c>
      <c r="C64" s="51"/>
      <c r="D64" s="49"/>
      <c r="L64" s="19"/>
      <c r="O64" s="3"/>
    </row>
    <row r="65" spans="1:15" ht="13" x14ac:dyDescent="0.3">
      <c r="A65" s="125"/>
      <c r="B65" s="59" t="s">
        <v>185</v>
      </c>
      <c r="C65" s="81"/>
      <c r="D65" s="53" t="s">
        <v>168</v>
      </c>
      <c r="E65" s="52">
        <f>C57*0.075</f>
        <v>0</v>
      </c>
      <c r="J65" s="90"/>
      <c r="O65" s="3"/>
    </row>
    <row r="66" spans="1:15" ht="13" x14ac:dyDescent="0.3">
      <c r="A66" s="125"/>
      <c r="B66" s="59"/>
      <c r="C66" s="91"/>
      <c r="D66" s="53"/>
      <c r="E66" s="28"/>
      <c r="J66" s="90"/>
      <c r="K66" s="90"/>
      <c r="L66" s="90"/>
      <c r="M66" s="90"/>
      <c r="O66" s="3"/>
    </row>
    <row r="67" spans="1:15" ht="13" x14ac:dyDescent="0.3">
      <c r="A67" s="125"/>
      <c r="B67" s="2" t="s">
        <v>211</v>
      </c>
      <c r="C67" s="75" t="s">
        <v>272</v>
      </c>
      <c r="D67" s="103"/>
      <c r="E67" s="76" t="s">
        <v>197</v>
      </c>
      <c r="F67" s="104"/>
      <c r="G67" s="65" t="s">
        <v>284</v>
      </c>
      <c r="J67" s="90"/>
      <c r="K67" s="90"/>
      <c r="L67" s="90"/>
      <c r="M67" s="90"/>
      <c r="O67" s="3"/>
    </row>
    <row r="68" spans="1:15" ht="13.5" thickBot="1" x14ac:dyDescent="0.35">
      <c r="A68" s="125"/>
      <c r="B68" s="2" t="s">
        <v>227</v>
      </c>
      <c r="C68" s="75"/>
      <c r="D68" s="19"/>
      <c r="E68" s="100"/>
      <c r="F68" s="19"/>
      <c r="J68" s="90"/>
      <c r="K68" s="90"/>
      <c r="L68" s="90"/>
      <c r="M68" s="90"/>
      <c r="O68" s="3"/>
    </row>
    <row r="69" spans="1:15" ht="13" x14ac:dyDescent="0.3">
      <c r="A69" s="125"/>
      <c r="B69" s="94" t="s">
        <v>212</v>
      </c>
      <c r="C69" s="95"/>
      <c r="D69" s="98" t="str">
        <f>IF(AND((C70&gt;0),(C70&lt;(C69*0.6))),"SHW&lt;60% = Headsail","")</f>
        <v/>
      </c>
      <c r="E69" s="28"/>
      <c r="J69" s="90"/>
      <c r="K69" s="90"/>
      <c r="L69" s="90"/>
      <c r="M69" s="90"/>
      <c r="O69" s="3"/>
    </row>
    <row r="70" spans="1:15" ht="13.5" thickBot="1" x14ac:dyDescent="0.35">
      <c r="A70" s="125"/>
      <c r="B70" s="96" t="s">
        <v>213</v>
      </c>
      <c r="C70" s="97"/>
      <c r="D70" s="98" t="str">
        <f>IF(AND((C70&gt;0),(C70&gt;=(C69*0.75))),"SHW&gt;=75% = Spinnaker","")</f>
        <v/>
      </c>
      <c r="E70" s="79" t="s">
        <v>148</v>
      </c>
      <c r="F70" s="80"/>
      <c r="J70" s="90"/>
      <c r="K70" s="90"/>
      <c r="L70" s="90"/>
      <c r="M70" s="90"/>
      <c r="O70" s="3"/>
    </row>
    <row r="71" spans="1:15" ht="13" x14ac:dyDescent="0.3">
      <c r="A71" s="125"/>
      <c r="B71" s="59" t="s">
        <v>229</v>
      </c>
      <c r="C71" s="93"/>
      <c r="D71" s="53"/>
      <c r="E71" s="28"/>
      <c r="J71" s="90"/>
      <c r="K71" s="90"/>
      <c r="L71" s="90"/>
      <c r="M71" s="90"/>
      <c r="O71" s="3"/>
    </row>
    <row r="72" spans="1:15" ht="13" x14ac:dyDescent="0.3">
      <c r="A72" s="125"/>
      <c r="B72" s="59" t="s">
        <v>230</v>
      </c>
      <c r="C72" s="92"/>
      <c r="D72" s="53"/>
      <c r="E72" s="28"/>
      <c r="J72" s="90"/>
      <c r="K72" s="90"/>
      <c r="L72" s="90"/>
      <c r="M72" s="90"/>
      <c r="O72" s="3"/>
    </row>
    <row r="73" spans="1:15" ht="12.5" customHeight="1" x14ac:dyDescent="0.25">
      <c r="A73" s="125"/>
      <c r="B73" s="99" t="s">
        <v>234</v>
      </c>
      <c r="C73" s="92"/>
      <c r="D73" s="99" t="s">
        <v>189</v>
      </c>
      <c r="E73" s="28"/>
      <c r="J73" s="90"/>
      <c r="K73" s="90"/>
      <c r="L73" s="90"/>
      <c r="M73" s="90"/>
      <c r="O73" s="3"/>
    </row>
    <row r="74" spans="1:15" ht="13" x14ac:dyDescent="0.25">
      <c r="A74" s="125"/>
      <c r="B74" s="59" t="s">
        <v>231</v>
      </c>
      <c r="C74" s="92"/>
      <c r="D74" s="48"/>
      <c r="E74" s="28"/>
      <c r="J74" s="90"/>
      <c r="K74" s="90"/>
      <c r="L74" s="90"/>
      <c r="M74" s="90"/>
      <c r="O74" s="3"/>
    </row>
    <row r="75" spans="1:15" ht="12.5" customHeight="1" x14ac:dyDescent="0.25">
      <c r="A75" s="125"/>
      <c r="B75" s="59" t="s">
        <v>232</v>
      </c>
      <c r="C75" s="92"/>
      <c r="D75" s="47"/>
      <c r="E75" s="28"/>
      <c r="J75" s="90"/>
      <c r="K75" s="90"/>
      <c r="L75" s="90"/>
      <c r="M75" s="90"/>
      <c r="O75" s="3"/>
    </row>
    <row r="76" spans="1:15" ht="12.5" customHeight="1" x14ac:dyDescent="0.25">
      <c r="A76" s="125"/>
      <c r="B76" s="59" t="s">
        <v>233</v>
      </c>
      <c r="C76" s="92"/>
      <c r="E76" s="28"/>
      <c r="J76" s="90"/>
      <c r="K76" s="90"/>
      <c r="L76" s="90"/>
      <c r="M76" s="90"/>
      <c r="O76" s="3"/>
    </row>
    <row r="77" spans="1:15" ht="12.5" customHeight="1" x14ac:dyDescent="0.25">
      <c r="A77" s="125"/>
      <c r="B77" s="99" t="s">
        <v>235</v>
      </c>
      <c r="C77" s="81"/>
      <c r="D77" s="99" t="s">
        <v>189</v>
      </c>
      <c r="E77" s="28"/>
      <c r="J77" s="90"/>
      <c r="K77" s="90"/>
      <c r="L77" s="90"/>
      <c r="M77" s="90"/>
      <c r="O77" s="3"/>
    </row>
    <row r="78" spans="1:15" ht="12.5" customHeight="1" x14ac:dyDescent="0.3">
      <c r="A78" s="125"/>
      <c r="B78" s="59" t="s">
        <v>214</v>
      </c>
      <c r="C78" s="26">
        <f>IF(E127=TRUE,(0.0625*(ROUND(C71,2))*(4*(ROUND(C72,2))+(6*(ROUND(C76,2)))+(3*(ROUND(C75,2)))+(2*(ROUND(C74,2)))+0.09)),0)</f>
        <v>0</v>
      </c>
      <c r="D78" s="49" t="s">
        <v>191</v>
      </c>
      <c r="E78" s="28"/>
      <c r="J78" s="90"/>
      <c r="K78" s="90"/>
      <c r="L78" s="90"/>
      <c r="M78" s="90"/>
      <c r="O78" s="3"/>
    </row>
    <row r="79" spans="1:15" ht="13" x14ac:dyDescent="0.3">
      <c r="A79" s="125"/>
      <c r="B79" t="s">
        <v>167</v>
      </c>
      <c r="C79" s="51"/>
      <c r="D79" s="49"/>
      <c r="J79" s="90"/>
      <c r="K79" s="90"/>
      <c r="L79" s="90"/>
      <c r="M79" s="90"/>
      <c r="O79" s="3"/>
    </row>
    <row r="80" spans="1:15" ht="13" x14ac:dyDescent="0.3">
      <c r="A80" s="125"/>
      <c r="B80" s="59" t="s">
        <v>185</v>
      </c>
      <c r="C80" s="81"/>
      <c r="D80" s="53" t="s">
        <v>168</v>
      </c>
      <c r="E80" s="52">
        <f>C72*0.075</f>
        <v>0</v>
      </c>
      <c r="J80" s="90"/>
      <c r="K80" s="90"/>
      <c r="L80" s="90"/>
      <c r="M80" s="90"/>
      <c r="O80" s="3"/>
    </row>
    <row r="81" spans="1:15" ht="13" x14ac:dyDescent="0.25">
      <c r="A81" s="125"/>
      <c r="C81" s="21"/>
      <c r="D81" s="47"/>
      <c r="J81" s="90"/>
      <c r="K81" s="90"/>
      <c r="L81" s="90"/>
      <c r="M81" s="90"/>
      <c r="O81" s="3"/>
    </row>
    <row r="82" spans="1:15" ht="13" x14ac:dyDescent="0.3">
      <c r="A82" s="125"/>
      <c r="B82" s="2" t="s">
        <v>78</v>
      </c>
      <c r="C82" s="75" t="s">
        <v>272</v>
      </c>
      <c r="D82" s="103"/>
      <c r="E82" s="76" t="s">
        <v>197</v>
      </c>
      <c r="F82" s="78"/>
      <c r="G82" s="65" t="s">
        <v>281</v>
      </c>
      <c r="J82" s="90"/>
      <c r="K82" s="90"/>
      <c r="L82" s="90"/>
      <c r="M82" s="90"/>
      <c r="O82" s="3"/>
    </row>
    <row r="83" spans="1:15" ht="13" x14ac:dyDescent="0.25">
      <c r="A83" s="125"/>
      <c r="B83" s="99" t="s">
        <v>193</v>
      </c>
      <c r="C83" s="68"/>
      <c r="D83" s="99" t="s">
        <v>189</v>
      </c>
      <c r="E83" s="19"/>
      <c r="F83" s="19"/>
      <c r="J83" s="90"/>
      <c r="K83" s="90"/>
      <c r="L83" s="90"/>
      <c r="M83" s="90"/>
      <c r="O83" s="3"/>
    </row>
    <row r="84" spans="1:15" ht="13" x14ac:dyDescent="0.25">
      <c r="A84" s="125"/>
      <c r="B84" s="17" t="s">
        <v>73</v>
      </c>
      <c r="C84" s="70"/>
      <c r="D84" s="60"/>
      <c r="E84" s="120"/>
      <c r="F84" s="16" t="str">
        <f>IF(AND(E126=TRUE,C84&gt;C85),"mainsail width order reversed?","")</f>
        <v/>
      </c>
      <c r="J84" s="90"/>
      <c r="K84" s="90"/>
      <c r="L84" s="90"/>
      <c r="M84" s="90"/>
      <c r="O84" s="3"/>
    </row>
    <row r="85" spans="1:15" ht="13" x14ac:dyDescent="0.3">
      <c r="A85" s="125"/>
      <c r="B85" t="s">
        <v>15</v>
      </c>
      <c r="C85" s="68"/>
      <c r="E85" s="79" t="s">
        <v>148</v>
      </c>
      <c r="F85" s="80"/>
      <c r="K85" s="90"/>
      <c r="L85" s="90"/>
      <c r="M85" s="90"/>
      <c r="O85" s="3"/>
    </row>
    <row r="86" spans="1:15" ht="13" x14ac:dyDescent="0.25">
      <c r="A86" s="125"/>
      <c r="B86" t="s">
        <v>16</v>
      </c>
      <c r="C86" s="68"/>
      <c r="E86" s="74"/>
      <c r="F86" s="16" t="str">
        <f>IF(AND(E126=TRUE,C85&gt;C86),"mainsail width order reversed?","")</f>
        <v/>
      </c>
      <c r="K86" s="90"/>
      <c r="L86" s="90"/>
      <c r="M86" s="90"/>
      <c r="O86" s="3"/>
    </row>
    <row r="87" spans="1:15" x14ac:dyDescent="0.25">
      <c r="A87" s="125"/>
      <c r="B87" s="99" t="s">
        <v>192</v>
      </c>
      <c r="C87" s="68"/>
      <c r="D87" s="99" t="s">
        <v>189</v>
      </c>
      <c r="E87" s="74"/>
      <c r="F87" s="16"/>
      <c r="O87" s="3"/>
    </row>
    <row r="88" spans="1:15" x14ac:dyDescent="0.25">
      <c r="A88" s="125"/>
      <c r="O88" s="3"/>
    </row>
    <row r="89" spans="1:15" ht="13" x14ac:dyDescent="0.3">
      <c r="A89" s="125"/>
      <c r="B89" s="2" t="s">
        <v>80</v>
      </c>
      <c r="O89" s="3"/>
    </row>
    <row r="90" spans="1:15" ht="13" x14ac:dyDescent="0.3">
      <c r="A90" s="125"/>
      <c r="B90" s="2" t="s">
        <v>95</v>
      </c>
      <c r="C90" s="75" t="s">
        <v>272</v>
      </c>
      <c r="D90" s="103"/>
      <c r="E90" s="76" t="s">
        <v>197</v>
      </c>
      <c r="F90" s="78"/>
      <c r="G90" s="65" t="s">
        <v>282</v>
      </c>
      <c r="O90" s="3"/>
    </row>
    <row r="91" spans="1:15" x14ac:dyDescent="0.25">
      <c r="A91" s="125"/>
      <c r="B91" t="s">
        <v>19</v>
      </c>
      <c r="C91" s="68"/>
      <c r="D91" s="25"/>
      <c r="O91" s="3"/>
    </row>
    <row r="92" spans="1:15" ht="13" x14ac:dyDescent="0.3">
      <c r="A92" s="125"/>
      <c r="B92" t="s">
        <v>20</v>
      </c>
      <c r="C92" s="68"/>
      <c r="E92" s="79" t="s">
        <v>148</v>
      </c>
      <c r="F92" s="80"/>
      <c r="O92" s="3"/>
    </row>
    <row r="93" spans="1:15" x14ac:dyDescent="0.25">
      <c r="A93" s="125"/>
      <c r="B93" s="59" t="s">
        <v>176</v>
      </c>
      <c r="C93" s="68"/>
      <c r="O93" s="3"/>
    </row>
    <row r="94" spans="1:15" x14ac:dyDescent="0.25">
      <c r="A94" s="125"/>
      <c r="B94" t="s">
        <v>21</v>
      </c>
      <c r="C94" s="68"/>
      <c r="D94" s="16" t="str">
        <f>IF(AND(C94&gt;0,C94&lt;C93*0.75),"SHW &lt;75%SF - check","")</f>
        <v/>
      </c>
      <c r="O94" s="3"/>
    </row>
    <row r="95" spans="1:15" x14ac:dyDescent="0.25">
      <c r="A95" s="125"/>
      <c r="B95" t="s">
        <v>97</v>
      </c>
      <c r="C95" s="24">
        <f>IF(E123=TRUE,((C91+C92)/2)*((C93+(4*C94))/5)*0.83,0)</f>
        <v>0</v>
      </c>
      <c r="D95" s="16"/>
      <c r="O95" s="3"/>
    </row>
    <row r="96" spans="1:15" x14ac:dyDescent="0.25">
      <c r="A96" s="125"/>
      <c r="C96" s="23"/>
      <c r="D96" s="16"/>
      <c r="O96" s="3"/>
    </row>
    <row r="97" spans="1:15" ht="13" x14ac:dyDescent="0.3">
      <c r="A97" s="125"/>
      <c r="B97" s="2" t="s">
        <v>96</v>
      </c>
      <c r="C97" s="75" t="s">
        <v>272</v>
      </c>
      <c r="D97" s="103"/>
      <c r="E97" s="76" t="s">
        <v>197</v>
      </c>
      <c r="F97" s="78"/>
      <c r="G97" s="65" t="s">
        <v>283</v>
      </c>
      <c r="O97" s="3"/>
    </row>
    <row r="98" spans="1:15" x14ac:dyDescent="0.25">
      <c r="A98" s="125"/>
      <c r="B98" s="59" t="s">
        <v>19</v>
      </c>
      <c r="C98" s="68"/>
      <c r="D98" s="25"/>
      <c r="F98" s="23"/>
      <c r="O98" s="3"/>
    </row>
    <row r="99" spans="1:15" ht="13" x14ac:dyDescent="0.3">
      <c r="A99" s="125"/>
      <c r="B99" s="59" t="s">
        <v>20</v>
      </c>
      <c r="C99" s="68"/>
      <c r="E99" s="79" t="s">
        <v>148</v>
      </c>
      <c r="F99" s="80"/>
      <c r="O99" s="3"/>
    </row>
    <row r="100" spans="1:15" x14ac:dyDescent="0.25">
      <c r="A100" s="125"/>
      <c r="B100" s="59" t="s">
        <v>176</v>
      </c>
      <c r="C100" s="68"/>
      <c r="F100" s="23"/>
      <c r="O100" s="3"/>
    </row>
    <row r="101" spans="1:15" x14ac:dyDescent="0.25">
      <c r="A101" s="125"/>
      <c r="B101" s="59" t="s">
        <v>21</v>
      </c>
      <c r="C101" s="68"/>
      <c r="D101" s="16" t="str">
        <f>IF(AND(C101&gt;0,C101&lt;C100*0.75),"SHW &lt;75%SF - check","")</f>
        <v/>
      </c>
      <c r="F101" s="23"/>
      <c r="O101" s="3"/>
    </row>
    <row r="102" spans="1:15" x14ac:dyDescent="0.25">
      <c r="A102" s="125"/>
      <c r="B102" t="s">
        <v>97</v>
      </c>
      <c r="C102" s="18">
        <f>IF(E124=TRUE,((C98+C99)/2)*((C100+(4*C101))/5)*0.83,0)</f>
        <v>0</v>
      </c>
      <c r="F102" s="23"/>
      <c r="O102" s="3"/>
    </row>
    <row r="103" spans="1:15" x14ac:dyDescent="0.25">
      <c r="A103" s="125"/>
      <c r="C103" s="23"/>
      <c r="F103" s="23"/>
      <c r="O103" s="3"/>
    </row>
    <row r="104" spans="1:15" ht="13" x14ac:dyDescent="0.3">
      <c r="A104" s="125"/>
      <c r="B104" s="2" t="s">
        <v>29</v>
      </c>
      <c r="F104" s="23"/>
      <c r="O104" s="3"/>
    </row>
    <row r="105" spans="1:15" x14ac:dyDescent="0.25">
      <c r="A105" s="125"/>
      <c r="B105" t="s">
        <v>30</v>
      </c>
      <c r="C105" s="68"/>
      <c r="D105" t="s">
        <v>22</v>
      </c>
      <c r="F105" s="23"/>
      <c r="O105" s="3"/>
    </row>
    <row r="106" spans="1:15" x14ac:dyDescent="0.25">
      <c r="A106" s="126"/>
      <c r="B106" t="s">
        <v>31</v>
      </c>
      <c r="C106" s="68"/>
      <c r="D106" t="s">
        <v>23</v>
      </c>
      <c r="F106" s="23"/>
      <c r="O106" s="3"/>
    </row>
    <row r="107" spans="1:15" ht="13" x14ac:dyDescent="0.3">
      <c r="A107" s="126"/>
      <c r="B107" t="s">
        <v>198</v>
      </c>
      <c r="C107" s="75" t="s">
        <v>272</v>
      </c>
      <c r="D107" s="103"/>
      <c r="E107" s="76" t="s">
        <v>197</v>
      </c>
      <c r="F107" s="78"/>
      <c r="O107" s="3"/>
    </row>
    <row r="108" spans="1:15" ht="13" x14ac:dyDescent="0.3">
      <c r="A108" s="126"/>
      <c r="B108" t="s">
        <v>32</v>
      </c>
      <c r="C108" s="68"/>
      <c r="D108" t="s">
        <v>34</v>
      </c>
      <c r="E108" s="75"/>
      <c r="F108" s="75"/>
      <c r="G108" s="19"/>
      <c r="H108" s="19"/>
      <c r="O108" s="3"/>
    </row>
    <row r="109" spans="1:15" ht="13" x14ac:dyDescent="0.3">
      <c r="A109" s="127"/>
      <c r="B109" s="9" t="s">
        <v>33</v>
      </c>
      <c r="C109" s="68"/>
      <c r="D109" s="9" t="s">
        <v>34</v>
      </c>
      <c r="E109" s="79" t="s">
        <v>148</v>
      </c>
      <c r="F109" s="80"/>
      <c r="G109" s="8"/>
      <c r="H109" s="9"/>
      <c r="I109" s="9"/>
      <c r="J109" s="9"/>
      <c r="K109" s="9"/>
      <c r="L109" s="9"/>
      <c r="M109" s="9"/>
      <c r="N109" s="9"/>
      <c r="O109" s="10"/>
    </row>
    <row r="110" spans="1:15" s="19" customFormat="1" ht="13.5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 s="19" customForma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 s="19" customForma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s="19" customForma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s="19" customForma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s="19" customForma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s="19" customFormat="1" x14ac:dyDescent="0.25">
      <c r="A116"/>
      <c r="B116"/>
      <c r="C116"/>
      <c r="D116"/>
      <c r="E116"/>
      <c r="F116"/>
      <c r="G116"/>
      <c r="H116"/>
      <c r="I116"/>
      <c r="J116"/>
    </row>
    <row r="117" spans="1:15" s="19" customFormat="1" x14ac:dyDescent="0.25">
      <c r="A117"/>
      <c r="B117"/>
      <c r="C117"/>
      <c r="D117"/>
      <c r="E117"/>
      <c r="F117"/>
      <c r="G117"/>
      <c r="H117"/>
      <c r="I117"/>
      <c r="J117"/>
    </row>
    <row r="118" spans="1:15" s="19" customFormat="1" x14ac:dyDescent="0.25">
      <c r="B118"/>
      <c r="C118"/>
      <c r="D118"/>
      <c r="E118"/>
      <c r="F118"/>
      <c r="G118"/>
      <c r="H118"/>
      <c r="I118"/>
      <c r="J118"/>
    </row>
    <row r="119" spans="1:15" s="19" customFormat="1" x14ac:dyDescent="0.25">
      <c r="B119"/>
      <c r="C119"/>
      <c r="D119"/>
      <c r="E119"/>
      <c r="F119"/>
      <c r="G119"/>
      <c r="H119"/>
    </row>
    <row r="120" spans="1:15" s="19" customFormat="1" x14ac:dyDescent="0.25">
      <c r="B120" s="16" t="s">
        <v>93</v>
      </c>
      <c r="C120"/>
      <c r="D120"/>
      <c r="E120"/>
      <c r="F120"/>
      <c r="G120"/>
      <c r="H120"/>
    </row>
    <row r="121" spans="1:15" s="19" customFormat="1" x14ac:dyDescent="0.25">
      <c r="B121"/>
      <c r="C121"/>
      <c r="D121"/>
      <c r="E121"/>
      <c r="F121"/>
      <c r="G121"/>
      <c r="H121"/>
    </row>
    <row r="122" spans="1:15" s="19" customFormat="1" x14ac:dyDescent="0.25">
      <c r="D122" s="38"/>
    </row>
    <row r="123" spans="1:15" s="19" customFormat="1" hidden="1" x14ac:dyDescent="0.25">
      <c r="D123" s="19" t="s">
        <v>84</v>
      </c>
      <c r="E123" s="19" t="b">
        <f>AND(C91&gt;0,C92&gt;0,C93&gt;0,C94&gt;0)</f>
        <v>0</v>
      </c>
    </row>
    <row r="124" spans="1:15" s="19" customFormat="1" hidden="1" x14ac:dyDescent="0.25">
      <c r="D124" s="19" t="s">
        <v>83</v>
      </c>
      <c r="E124" s="19" t="b">
        <f>AND(C98&gt;0,C99&gt;0,C100&gt;0,C101&gt;0)</f>
        <v>0</v>
      </c>
    </row>
    <row r="125" spans="1:15" s="19" customFormat="1" hidden="1" x14ac:dyDescent="0.25">
      <c r="D125" s="19" t="s">
        <v>106</v>
      </c>
      <c r="E125" s="19" t="b">
        <f>AND(C56&gt;0,C57&gt;0,C59&gt;0,C60&gt;0,C61&gt;0)</f>
        <v>0</v>
      </c>
    </row>
    <row r="126" spans="1:15" s="19" customFormat="1" hidden="1" x14ac:dyDescent="0.25">
      <c r="D126" s="19" t="s">
        <v>107</v>
      </c>
      <c r="E126" s="19" t="b">
        <f>AND(C84&gt;0,C85&gt;0,C86&gt;0)</f>
        <v>0</v>
      </c>
    </row>
    <row r="127" spans="1:15" s="19" customFormat="1" hidden="1" x14ac:dyDescent="0.25">
      <c r="D127" s="87" t="s">
        <v>225</v>
      </c>
      <c r="E127" s="19" t="b">
        <f>AND(C71&gt;0,C72&gt;0,C74&gt;0,C75&gt;0,C76&gt;0)</f>
        <v>0</v>
      </c>
    </row>
    <row r="128" spans="1:15" s="19" customFormat="1" hidden="1" x14ac:dyDescent="0.25"/>
    <row r="129" spans="3:4" s="19" customFormat="1" hidden="1" x14ac:dyDescent="0.25">
      <c r="C129" s="19">
        <v>1</v>
      </c>
      <c r="D129" s="19" t="s">
        <v>92</v>
      </c>
    </row>
    <row r="130" spans="3:4" s="19" customFormat="1" hidden="1" x14ac:dyDescent="0.25">
      <c r="D130" s="87" t="s">
        <v>219</v>
      </c>
    </row>
    <row r="131" spans="3:4" s="19" customFormat="1" hidden="1" x14ac:dyDescent="0.25">
      <c r="D131" s="87" t="s">
        <v>209</v>
      </c>
    </row>
    <row r="132" spans="3:4" s="19" customFormat="1" hidden="1" x14ac:dyDescent="0.25">
      <c r="D132" s="87" t="s">
        <v>220</v>
      </c>
    </row>
    <row r="133" spans="3:4" s="19" customFormat="1" hidden="1" x14ac:dyDescent="0.25">
      <c r="D133" s="87" t="s">
        <v>221</v>
      </c>
    </row>
    <row r="134" spans="3:4" s="19" customFormat="1" hidden="1" x14ac:dyDescent="0.25">
      <c r="D134" s="87" t="s">
        <v>210</v>
      </c>
    </row>
    <row r="135" spans="3:4" s="19" customFormat="1" hidden="1" x14ac:dyDescent="0.25"/>
    <row r="136" spans="3:4" s="19" customFormat="1" hidden="1" x14ac:dyDescent="0.25"/>
    <row r="137" spans="3:4" s="19" customFormat="1" hidden="1" x14ac:dyDescent="0.25">
      <c r="C137" s="19" t="b">
        <v>0</v>
      </c>
      <c r="D137" s="19" t="s">
        <v>147</v>
      </c>
    </row>
    <row r="138" spans="3:4" s="19" customFormat="1" hidden="1" x14ac:dyDescent="0.25">
      <c r="C138" s="19" t="b">
        <v>0</v>
      </c>
      <c r="D138" s="19" t="s">
        <v>149</v>
      </c>
    </row>
    <row r="139" spans="3:4" s="19" customFormat="1" hidden="1" x14ac:dyDescent="0.25">
      <c r="C139" s="19" t="b">
        <v>0</v>
      </c>
      <c r="D139" s="19" t="s">
        <v>150</v>
      </c>
    </row>
    <row r="140" spans="3:4" s="19" customFormat="1" hidden="1" x14ac:dyDescent="0.25">
      <c r="C140" s="19" t="b">
        <v>0</v>
      </c>
      <c r="D140" s="19" t="s">
        <v>151</v>
      </c>
    </row>
    <row r="141" spans="3:4" s="19" customFormat="1" hidden="1" x14ac:dyDescent="0.25">
      <c r="C141" s="19" t="b">
        <v>0</v>
      </c>
      <c r="D141" s="19" t="s">
        <v>152</v>
      </c>
    </row>
    <row r="142" spans="3:4" s="19" customFormat="1" hidden="1" x14ac:dyDescent="0.25">
      <c r="C142" s="19" t="b">
        <v>0</v>
      </c>
      <c r="D142" s="19" t="s">
        <v>153</v>
      </c>
    </row>
    <row r="143" spans="3:4" s="19" customFormat="1" hidden="1" x14ac:dyDescent="0.25">
      <c r="C143" s="19" t="b">
        <v>0</v>
      </c>
      <c r="D143" s="19" t="s">
        <v>154</v>
      </c>
    </row>
    <row r="144" spans="3:4" s="19" customFormat="1" hidden="1" x14ac:dyDescent="0.25">
      <c r="C144" s="19" t="b">
        <v>0</v>
      </c>
      <c r="D144" s="19" t="s">
        <v>155</v>
      </c>
    </row>
    <row r="145" spans="2:15" s="19" customFormat="1" hidden="1" x14ac:dyDescent="0.25">
      <c r="C145" s="19" t="b">
        <v>0</v>
      </c>
      <c r="D145" s="19" t="s">
        <v>156</v>
      </c>
    </row>
    <row r="146" spans="2:15" s="19" customFormat="1" hidden="1" x14ac:dyDescent="0.25">
      <c r="C146" s="19" t="b">
        <v>0</v>
      </c>
      <c r="D146" s="19" t="s">
        <v>157</v>
      </c>
    </row>
    <row r="147" spans="2:15" s="19" customFormat="1" hidden="1" x14ac:dyDescent="0.25">
      <c r="C147" s="19" t="b">
        <v>0</v>
      </c>
      <c r="D147" s="19" t="s">
        <v>158</v>
      </c>
    </row>
    <row r="148" spans="2:15" s="19" customFormat="1" hidden="1" x14ac:dyDescent="0.25">
      <c r="C148" s="19" t="b">
        <v>0</v>
      </c>
      <c r="D148" s="19" t="s">
        <v>159</v>
      </c>
    </row>
    <row r="149" spans="2:15" s="19" customFormat="1" hidden="1" x14ac:dyDescent="0.25">
      <c r="C149" s="19" t="b">
        <v>0</v>
      </c>
      <c r="D149" s="19" t="s">
        <v>160</v>
      </c>
    </row>
    <row r="150" spans="2:15" s="19" customFormat="1" hidden="1" x14ac:dyDescent="0.25">
      <c r="C150" s="19" t="b">
        <v>0</v>
      </c>
      <c r="D150" s="19" t="s">
        <v>161</v>
      </c>
    </row>
    <row r="151" spans="2:15" s="19" customFormat="1" hidden="1" x14ac:dyDescent="0.25">
      <c r="C151" s="19" t="b">
        <v>0</v>
      </c>
      <c r="D151" s="19" t="s">
        <v>162</v>
      </c>
    </row>
    <row r="152" spans="2:15" s="19" customFormat="1" hidden="1" x14ac:dyDescent="0.25">
      <c r="C152" s="19" t="str">
        <f>IF(Weighing!E61="","",Weighing!E61)</f>
        <v/>
      </c>
      <c r="D152" s="87" t="s">
        <v>289</v>
      </c>
    </row>
    <row r="153" spans="2:15" s="19" customFormat="1" hidden="1" x14ac:dyDescent="0.25">
      <c r="C153" s="19" t="str">
        <f>IF(Weighing!E62="","",Weighing!E62)</f>
        <v/>
      </c>
      <c r="D153" s="87" t="s">
        <v>292</v>
      </c>
    </row>
    <row r="154" spans="2:15" s="19" customFormat="1" hidden="1" x14ac:dyDescent="0.25">
      <c r="C154" s="19" t="b">
        <v>0</v>
      </c>
      <c r="D154" s="87" t="s">
        <v>256</v>
      </c>
    </row>
    <row r="155" spans="2:15" s="19" customFormat="1" hidden="1" x14ac:dyDescent="0.25">
      <c r="D155" s="87"/>
    </row>
    <row r="156" spans="2:15" s="19" customFormat="1" hidden="1" x14ac:dyDescent="0.25">
      <c r="C156" s="19">
        <v>1</v>
      </c>
      <c r="D156" s="87" t="s">
        <v>224</v>
      </c>
    </row>
    <row r="157" spans="2:15" hidden="1" x14ac:dyDescent="0.25">
      <c r="B157" s="19"/>
      <c r="C157" s="19"/>
      <c r="D157" s="87" t="s">
        <v>222</v>
      </c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</row>
    <row r="158" spans="2:15" hidden="1" x14ac:dyDescent="0.25">
      <c r="B158" s="19"/>
      <c r="C158" s="19"/>
      <c r="D158" s="87" t="s">
        <v>223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</row>
    <row r="159" spans="2:15" hidden="1" x14ac:dyDescent="0.25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</row>
  </sheetData>
  <sheetProtection algorithmName="SHA-512" hashValue="I9Fd438pks0lhxh6kxFuwPFwaKyuQ90+V4GSd5kA+qtI3rYLUbvuwsOuGN7pmbnu3kufGCQ+L0aG/rascJ/bWw==" saltValue="WD2xB03S4Cvi5Nmw0vhTLg==" spinCount="100000" sheet="1" selectLockedCells="1"/>
  <mergeCells count="74">
    <mergeCell ref="E58:H61"/>
    <mergeCell ref="B50:D51"/>
    <mergeCell ref="K50:M50"/>
    <mergeCell ref="K49:M49"/>
    <mergeCell ref="K51:N51"/>
    <mergeCell ref="B49:C49"/>
    <mergeCell ref="K60:O62"/>
    <mergeCell ref="K56:L56"/>
    <mergeCell ref="D49:E49"/>
    <mergeCell ref="K54:L54"/>
    <mergeCell ref="B52:F52"/>
    <mergeCell ref="G43:H43"/>
    <mergeCell ref="G44:H44"/>
    <mergeCell ref="O52:O54"/>
    <mergeCell ref="K52:N52"/>
    <mergeCell ref="G50:J51"/>
    <mergeCell ref="F47:H47"/>
    <mergeCell ref="F20:I20"/>
    <mergeCell ref="K48:L48"/>
    <mergeCell ref="K31:O31"/>
    <mergeCell ref="K32:O32"/>
    <mergeCell ref="K33:O33"/>
    <mergeCell ref="K20:O20"/>
    <mergeCell ref="D36:H36"/>
    <mergeCell ref="G26:I26"/>
    <mergeCell ref="G25:I25"/>
    <mergeCell ref="E32:G32"/>
    <mergeCell ref="K30:O30"/>
    <mergeCell ref="B39:I41"/>
    <mergeCell ref="B38:H38"/>
    <mergeCell ref="K34:O34"/>
    <mergeCell ref="D35:H35"/>
    <mergeCell ref="K39:O39"/>
    <mergeCell ref="B1:I1"/>
    <mergeCell ref="B7:H7"/>
    <mergeCell ref="B8:H8"/>
    <mergeCell ref="D2:G2"/>
    <mergeCell ref="K13:O13"/>
    <mergeCell ref="D3:G3"/>
    <mergeCell ref="D10:F10"/>
    <mergeCell ref="G11:H11"/>
    <mergeCell ref="B13:F13"/>
    <mergeCell ref="D5:F5"/>
    <mergeCell ref="K3:L7"/>
    <mergeCell ref="D4:F4"/>
    <mergeCell ref="K11:O11"/>
    <mergeCell ref="K15:O15"/>
    <mergeCell ref="K18:O18"/>
    <mergeCell ref="F18:I18"/>
    <mergeCell ref="K16:O16"/>
    <mergeCell ref="K17:O17"/>
    <mergeCell ref="F15:G15"/>
    <mergeCell ref="F17:I17"/>
    <mergeCell ref="K29:O29"/>
    <mergeCell ref="K21:O21"/>
    <mergeCell ref="K22:O22"/>
    <mergeCell ref="K23:O23"/>
    <mergeCell ref="K19:O19"/>
    <mergeCell ref="D20:E20"/>
    <mergeCell ref="K37:O37"/>
    <mergeCell ref="K38:O38"/>
    <mergeCell ref="K14:O14"/>
    <mergeCell ref="C15:D15"/>
    <mergeCell ref="C17:D17"/>
    <mergeCell ref="K24:O24"/>
    <mergeCell ref="K25:O25"/>
    <mergeCell ref="K26:O26"/>
    <mergeCell ref="K27:O27"/>
    <mergeCell ref="K28:O28"/>
    <mergeCell ref="K35:O35"/>
    <mergeCell ref="K36:O36"/>
    <mergeCell ref="F30:H30"/>
    <mergeCell ref="F31:H31"/>
    <mergeCell ref="F19:I19"/>
  </mergeCells>
  <phoneticPr fontId="8" type="noConversion"/>
  <dataValidations count="6">
    <dataValidation type="decimal" operator="greaterThanOrEqual" allowBlank="1" showInputMessage="1" showErrorMessage="1" errorTitle="Enter number only" error="Enter number ONLY, do not add text.  If not applicable, leave blank." sqref="C108:C109 C105:C106 C98:C101 C91:C94 C83:C87 C55:C62 C43:C48 C32:C33 C27:C30 C20:C22 C25" xr:uid="{00000000-0002-0000-0000-000000000000}">
      <formula1>0</formula1>
    </dataValidation>
    <dataValidation type="decimal" operator="greaterThanOrEqual" allowBlank="1" showInputMessage="1" showErrorMessage="1" errorTitle="text" error="Do not inlcude letters please. If not applicable, leave blank." sqref="C37" xr:uid="{00000000-0002-0000-0000-000001000000}">
      <formula1>0</formula1>
    </dataValidation>
    <dataValidation type="decimal" errorStyle="warning" operator="greaterThanOrEqual" allowBlank="1" showInputMessage="1" showErrorMessage="1" errorTitle="text" error="If not applicable, leave blank." sqref="C36" xr:uid="{E499D93B-BEE4-47D2-8F06-CD0888A8D556}">
      <formula1>0</formula1>
    </dataValidation>
    <dataValidation type="decimal" errorStyle="information" operator="lessThanOrEqual" allowBlank="1" showInputMessage="1" showErrorMessage="1" errorTitle="Check data" error="y is over 2.00m. Check that you have measured it correctly" promptTitle="New for 2025" prompt="If the transom is immersed record the “y” value as -ve (negative)" sqref="C26" xr:uid="{7F350F5A-A1EF-48D1-8736-193A0AC85F1A}">
      <formula1>2</formula1>
    </dataValidation>
    <dataValidation type="decimal" errorStyle="warning" operator="lessThan" allowBlank="1" showInputMessage="1" showErrorMessage="1" errorTitle="x &gt; 1.00m" error="x greater than 1.00m. Check decimal place." prompt="If x and h are measured as zero, enter 0.00" sqref="C23" xr:uid="{B2C8201C-0CAF-43F8-B2DA-820FEAE331E1}">
      <formula1>1</formula1>
    </dataValidation>
    <dataValidation type="decimal" errorStyle="warning" operator="lessThanOrEqual" allowBlank="1" showInputMessage="1" showErrorMessage="1" errorTitle="h &gt; x" error="h should be less than or equal to x. Check inputs and decimal." sqref="C24" xr:uid="{1CD66320-BFE6-400F-BD91-44E16835E7B5}">
      <formula1>C23</formula1>
    </dataValidation>
  </dataValidations>
  <hyperlinks>
    <hyperlink ref="D4:F4" r:id="rId1" display="IRC Rule text and definitions" xr:uid="{00000000-0004-0000-0000-000000000000}"/>
  </hyperlinks>
  <pageMargins left="0.75" right="0.75" top="1" bottom="1" header="0.5" footer="0.5"/>
  <pageSetup paperSize="9" orientation="portrait" r:id="rId2"/>
  <headerFooter alignWithMargins="0"/>
  <ignoredErrors>
    <ignoredError sqref="C36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locked="0" defaultSize="0" autoLine="0" autoPict="0">
                <anchor moveWithCells="1">
                  <from>
                    <xdr:col>3</xdr:col>
                    <xdr:colOff>31750</xdr:colOff>
                    <xdr:row>48</xdr:row>
                    <xdr:rowOff>31750</xdr:rowOff>
                  </from>
                  <to>
                    <xdr:col>5</xdr:col>
                    <xdr:colOff>933450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locked="0" defaultSize="0" autoFill="0" autoLine="0" autoPict="0">
                <anchor moveWithCells="1">
                  <from>
                    <xdr:col>4</xdr:col>
                    <xdr:colOff>101600</xdr:colOff>
                    <xdr:row>18</xdr:row>
                    <xdr:rowOff>127000</xdr:rowOff>
                  </from>
                  <to>
                    <xdr:col>4</xdr:col>
                    <xdr:colOff>660400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locked="0" defaultSize="0" autoFill="0" autoLine="0" autoPict="0">
                <anchor moveWithCells="1">
                  <from>
                    <xdr:col>5</xdr:col>
                    <xdr:colOff>723900</xdr:colOff>
                    <xdr:row>54</xdr:row>
                    <xdr:rowOff>133350</xdr:rowOff>
                  </from>
                  <to>
                    <xdr:col>5</xdr:col>
                    <xdr:colOff>1200150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locked="0" defaultSize="0" autoFill="0" autoLine="0" autoPict="0">
                <anchor moveWithCells="1">
                  <from>
                    <xdr:col>5</xdr:col>
                    <xdr:colOff>742950</xdr:colOff>
                    <xdr:row>83</xdr:row>
                    <xdr:rowOff>146050</xdr:rowOff>
                  </from>
                  <to>
                    <xdr:col>5</xdr:col>
                    <xdr:colOff>1219200</xdr:colOff>
                    <xdr:row>85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locked="0" defaultSize="0" autoFill="0" autoLine="0" autoPict="0">
                <anchor moveWithCells="1">
                  <from>
                    <xdr:col>5</xdr:col>
                    <xdr:colOff>749300</xdr:colOff>
                    <xdr:row>90</xdr:row>
                    <xdr:rowOff>133350</xdr:rowOff>
                  </from>
                  <to>
                    <xdr:col>5</xdr:col>
                    <xdr:colOff>1231900</xdr:colOff>
                    <xdr:row>92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locked="0" defaultSize="0" autoFill="0" autoLine="0" autoPict="0">
                <anchor moveWithCells="1">
                  <from>
                    <xdr:col>5</xdr:col>
                    <xdr:colOff>736600</xdr:colOff>
                    <xdr:row>97</xdr:row>
                    <xdr:rowOff>133350</xdr:rowOff>
                  </from>
                  <to>
                    <xdr:col>5</xdr:col>
                    <xdr:colOff>1219200</xdr:colOff>
                    <xdr:row>99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1" name="Check Box 16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107</xdr:row>
                    <xdr:rowOff>133350</xdr:rowOff>
                  </from>
                  <to>
                    <xdr:col>5</xdr:col>
                    <xdr:colOff>1193800</xdr:colOff>
                    <xdr:row>109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41</xdr:row>
                    <xdr:rowOff>133350</xdr:rowOff>
                  </from>
                  <to>
                    <xdr:col>6</xdr:col>
                    <xdr:colOff>546100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locked="0" defaultSize="0" autoFill="0" autoLine="0" autoPict="0">
                <anchor moveWithCells="1">
                  <from>
                    <xdr:col>6</xdr:col>
                    <xdr:colOff>533400</xdr:colOff>
                    <xdr:row>41</xdr:row>
                    <xdr:rowOff>133350</xdr:rowOff>
                  </from>
                  <to>
                    <xdr:col>7</xdr:col>
                    <xdr:colOff>355600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locked="0" defaultSize="0" autoFill="0" autoLine="0" autoPict="0">
                <anchor moveWithCells="1">
                  <from>
                    <xdr:col>6</xdr:col>
                    <xdr:colOff>82550</xdr:colOff>
                    <xdr:row>42</xdr:row>
                    <xdr:rowOff>127000</xdr:rowOff>
                  </from>
                  <to>
                    <xdr:col>6</xdr:col>
                    <xdr:colOff>546100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locked="0" defaultSize="0" autoFill="0" autoLine="0" autoPict="0">
                <anchor moveWithCells="1">
                  <from>
                    <xdr:col>6</xdr:col>
                    <xdr:colOff>533400</xdr:colOff>
                    <xdr:row>42</xdr:row>
                    <xdr:rowOff>127000</xdr:rowOff>
                  </from>
                  <to>
                    <xdr:col>7</xdr:col>
                    <xdr:colOff>355600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6" name="Check Box 123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68</xdr:row>
                    <xdr:rowOff>146050</xdr:rowOff>
                  </from>
                  <to>
                    <xdr:col>5</xdr:col>
                    <xdr:colOff>1162050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7" name="Check Box 131">
              <controlPr locked="0" defaultSize="0" autoFill="0" autoLine="0" autoPict="0">
                <anchor moveWithCells="1">
                  <from>
                    <xdr:col>4</xdr:col>
                    <xdr:colOff>25400</xdr:colOff>
                    <xdr:row>49</xdr:row>
                    <xdr:rowOff>38100</xdr:rowOff>
                  </from>
                  <to>
                    <xdr:col>5</xdr:col>
                    <xdr:colOff>88900</xdr:colOff>
                    <xdr:row>50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P389"/>
  <sheetViews>
    <sheetView showGridLines="0" workbookViewId="0">
      <selection activeCell="D10" sqref="D10:E10"/>
    </sheetView>
  </sheetViews>
  <sheetFormatPr defaultRowHeight="12.5" x14ac:dyDescent="0.25"/>
  <cols>
    <col min="1" max="1" width="3.26953125" customWidth="1"/>
    <col min="4" max="4" width="18.1796875" customWidth="1"/>
    <col min="9" max="9" width="13.81640625" customWidth="1"/>
    <col min="11" max="11" width="10" customWidth="1"/>
  </cols>
  <sheetData>
    <row r="1" spans="1:16" ht="15.5" x14ac:dyDescent="0.35">
      <c r="A1" s="62"/>
      <c r="B1" s="289" t="s">
        <v>90</v>
      </c>
      <c r="C1" s="289"/>
      <c r="D1" s="289"/>
      <c r="E1" s="289"/>
      <c r="F1" s="289"/>
      <c r="G1" s="289"/>
      <c r="H1" s="289"/>
      <c r="I1" s="289"/>
      <c r="J1" s="5"/>
      <c r="K1" s="287" t="s">
        <v>88</v>
      </c>
      <c r="L1" s="287"/>
      <c r="M1" s="5"/>
      <c r="N1" s="5"/>
      <c r="O1" s="5"/>
      <c r="P1" s="6"/>
    </row>
    <row r="2" spans="1:16" ht="14" x14ac:dyDescent="0.3">
      <c r="A2" s="63"/>
      <c r="B2" s="64"/>
      <c r="C2" s="64"/>
      <c r="D2" s="64"/>
      <c r="E2" s="64"/>
      <c r="F2" s="1"/>
      <c r="G2" s="1"/>
      <c r="H2" s="50"/>
      <c r="I2" s="50"/>
      <c r="K2" s="288" t="s">
        <v>89</v>
      </c>
      <c r="L2" s="288"/>
      <c r="P2" s="3"/>
    </row>
    <row r="3" spans="1:16" ht="14" x14ac:dyDescent="0.3">
      <c r="A3" s="63"/>
      <c r="B3" s="64"/>
      <c r="C3" s="64"/>
      <c r="D3" s="64"/>
      <c r="E3" s="64"/>
      <c r="F3" s="1"/>
      <c r="G3" s="1"/>
      <c r="H3" s="50"/>
      <c r="I3" s="50"/>
      <c r="K3" s="263"/>
      <c r="L3" s="263"/>
      <c r="P3" s="3"/>
    </row>
    <row r="4" spans="1:16" ht="14" x14ac:dyDescent="0.3">
      <c r="A4" s="63"/>
      <c r="B4" s="64"/>
      <c r="C4" s="64"/>
      <c r="D4" s="64"/>
      <c r="E4" s="64"/>
      <c r="K4" s="232"/>
      <c r="L4" s="232"/>
      <c r="P4" s="3"/>
    </row>
    <row r="5" spans="1:16" ht="14" x14ac:dyDescent="0.3">
      <c r="A5" s="63"/>
      <c r="B5" s="64"/>
      <c r="C5" s="64"/>
      <c r="D5" s="64"/>
      <c r="E5" s="186"/>
      <c r="F5" s="186"/>
      <c r="G5" s="186"/>
      <c r="H5" s="186"/>
      <c r="I5" s="186"/>
      <c r="K5" s="2"/>
      <c r="L5" s="2"/>
      <c r="P5" s="3"/>
    </row>
    <row r="6" spans="1:16" ht="14" x14ac:dyDescent="0.3">
      <c r="A6" s="63"/>
      <c r="B6" s="64"/>
      <c r="C6" s="64"/>
      <c r="D6" s="64"/>
      <c r="E6" s="64"/>
      <c r="F6" s="1"/>
      <c r="G6" s="1"/>
      <c r="H6" s="50"/>
      <c r="I6" s="50"/>
      <c r="K6" s="2"/>
      <c r="L6" s="2"/>
      <c r="P6" s="3"/>
    </row>
    <row r="7" spans="1:16" ht="14" x14ac:dyDescent="0.3">
      <c r="A7" s="63"/>
      <c r="B7" s="64"/>
      <c r="C7" s="64"/>
      <c r="D7" s="64"/>
      <c r="E7" s="64"/>
      <c r="F7" s="1"/>
      <c r="G7" s="1"/>
      <c r="H7" s="50"/>
      <c r="I7" s="50"/>
      <c r="K7" s="2"/>
      <c r="L7" s="2"/>
      <c r="P7" s="3"/>
    </row>
    <row r="8" spans="1:16" ht="14" x14ac:dyDescent="0.3">
      <c r="A8" s="63"/>
      <c r="B8" s="274" t="s">
        <v>71</v>
      </c>
      <c r="C8" s="274"/>
      <c r="D8" s="274"/>
      <c r="E8" s="274"/>
      <c r="F8" s="274"/>
      <c r="G8" s="274"/>
      <c r="H8" s="274"/>
      <c r="I8" s="274"/>
      <c r="K8" s="2"/>
      <c r="L8" s="2"/>
      <c r="P8" s="3"/>
    </row>
    <row r="9" spans="1:16" x14ac:dyDescent="0.25">
      <c r="A9" s="63"/>
      <c r="P9" s="3"/>
    </row>
    <row r="10" spans="1:16" ht="13" x14ac:dyDescent="0.3">
      <c r="A10" s="63"/>
      <c r="B10" s="275" t="s">
        <v>91</v>
      </c>
      <c r="C10" s="276"/>
      <c r="D10" s="277"/>
      <c r="E10" s="278"/>
      <c r="F10" s="2"/>
      <c r="G10" s="2"/>
      <c r="H10" s="2"/>
      <c r="I10" s="2"/>
      <c r="K10" s="2"/>
      <c r="L10" s="2"/>
      <c r="P10" s="3"/>
    </row>
    <row r="11" spans="1:16" ht="13" x14ac:dyDescent="0.3">
      <c r="A11" s="63"/>
      <c r="B11" s="1"/>
      <c r="C11" s="1"/>
      <c r="D11" s="50"/>
      <c r="E11" s="50"/>
      <c r="F11" s="2"/>
      <c r="G11" s="2"/>
      <c r="H11" s="2"/>
      <c r="I11" s="2"/>
      <c r="K11" s="2"/>
      <c r="L11" s="2"/>
      <c r="P11" s="3"/>
    </row>
    <row r="12" spans="1:16" ht="13" x14ac:dyDescent="0.3">
      <c r="A12" s="63"/>
      <c r="B12" s="65" t="s">
        <v>102</v>
      </c>
      <c r="C12" s="2"/>
      <c r="D12" s="2"/>
      <c r="E12" s="2"/>
      <c r="F12" s="2"/>
      <c r="G12" s="2"/>
      <c r="H12" s="2"/>
      <c r="I12" s="2"/>
      <c r="P12" s="3"/>
    </row>
    <row r="13" spans="1:16" x14ac:dyDescent="0.25">
      <c r="A13" s="63"/>
      <c r="B13" s="44" t="s">
        <v>39</v>
      </c>
      <c r="C13" s="238">
        <f>Measurement!C15</f>
        <v>0</v>
      </c>
      <c r="D13" s="240"/>
      <c r="E13" s="44" t="s">
        <v>0</v>
      </c>
      <c r="F13" s="273">
        <f>Measurement!F15</f>
        <v>0</v>
      </c>
      <c r="G13" s="240"/>
      <c r="H13" s="226"/>
      <c r="I13" s="226"/>
      <c r="P13" s="3"/>
    </row>
    <row r="14" spans="1:16" x14ac:dyDescent="0.25">
      <c r="A14" s="63"/>
      <c r="B14" s="44" t="s">
        <v>40</v>
      </c>
      <c r="C14" s="238">
        <f>Measurement!C17</f>
        <v>0</v>
      </c>
      <c r="D14" s="240"/>
      <c r="E14" s="44" t="s">
        <v>1</v>
      </c>
      <c r="F14" s="238">
        <f>Measurement!F17</f>
        <v>0</v>
      </c>
      <c r="G14" s="239"/>
      <c r="H14" s="239"/>
      <c r="I14" s="240"/>
      <c r="P14" s="3"/>
    </row>
    <row r="15" spans="1:16" x14ac:dyDescent="0.25">
      <c r="A15" s="63"/>
      <c r="B15" s="44"/>
      <c r="C15" s="4"/>
      <c r="D15" s="4"/>
      <c r="E15" s="44"/>
      <c r="F15" s="4"/>
      <c r="G15" s="4"/>
      <c r="H15" s="4"/>
      <c r="I15" s="4"/>
      <c r="P15" s="3"/>
    </row>
    <row r="16" spans="1:16" x14ac:dyDescent="0.25">
      <c r="A16" s="63"/>
      <c r="B16" s="241" t="s">
        <v>186</v>
      </c>
      <c r="C16" s="242"/>
      <c r="D16" s="242"/>
      <c r="E16" s="242"/>
      <c r="F16" s="242"/>
      <c r="G16" s="242"/>
      <c r="H16" s="243"/>
      <c r="I16" s="236"/>
      <c r="J16" s="237"/>
      <c r="P16" s="3"/>
    </row>
    <row r="17" spans="1:16" x14ac:dyDescent="0.25">
      <c r="A17" s="63"/>
      <c r="B17" s="235" t="s">
        <v>72</v>
      </c>
      <c r="C17" s="235"/>
      <c r="D17" s="235"/>
      <c r="E17" s="235"/>
      <c r="F17" s="235"/>
      <c r="G17" s="235"/>
      <c r="H17" s="235"/>
      <c r="I17" s="235"/>
      <c r="P17" s="3"/>
    </row>
    <row r="18" spans="1:16" x14ac:dyDescent="0.25">
      <c r="A18" s="63"/>
      <c r="B18" s="245"/>
      <c r="C18" s="245"/>
      <c r="D18" s="245"/>
      <c r="E18" s="245"/>
      <c r="F18" s="245"/>
      <c r="G18" s="245"/>
      <c r="H18" s="245"/>
      <c r="I18" s="245"/>
      <c r="P18" s="3"/>
    </row>
    <row r="19" spans="1:16" x14ac:dyDescent="0.25">
      <c r="A19" s="63"/>
      <c r="B19" s="245"/>
      <c r="C19" s="245"/>
      <c r="D19" s="245"/>
      <c r="E19" s="245"/>
      <c r="F19" s="245"/>
      <c r="G19" s="245"/>
      <c r="H19" s="245"/>
      <c r="I19" s="245"/>
      <c r="P19" s="3"/>
    </row>
    <row r="20" spans="1:16" ht="13" x14ac:dyDescent="0.3">
      <c r="A20" s="63"/>
      <c r="G20" s="66"/>
      <c r="P20" s="3"/>
    </row>
    <row r="21" spans="1:16" ht="13" x14ac:dyDescent="0.3">
      <c r="A21" s="63"/>
      <c r="B21" t="s">
        <v>69</v>
      </c>
      <c r="F21" s="1" t="s">
        <v>100</v>
      </c>
      <c r="G21" s="56"/>
      <c r="P21" s="3"/>
    </row>
    <row r="22" spans="1:16" ht="13" x14ac:dyDescent="0.3">
      <c r="A22" s="63"/>
      <c r="B22" s="226" t="s">
        <v>70</v>
      </c>
      <c r="C22" s="226"/>
      <c r="D22" s="226"/>
      <c r="E22" s="226"/>
      <c r="F22" s="226"/>
      <c r="G22" s="66"/>
      <c r="P22" s="3"/>
    </row>
    <row r="23" spans="1:16" x14ac:dyDescent="0.25">
      <c r="A23" s="63"/>
      <c r="B23" s="244"/>
      <c r="C23" s="244"/>
      <c r="D23" s="244"/>
      <c r="E23" s="244"/>
      <c r="F23" s="244"/>
      <c r="G23" s="244"/>
      <c r="H23" s="244"/>
      <c r="I23" s="244"/>
      <c r="P23" s="3"/>
    </row>
    <row r="24" spans="1:16" x14ac:dyDescent="0.25">
      <c r="A24" s="63"/>
      <c r="B24" s="244"/>
      <c r="C24" s="244"/>
      <c r="D24" s="244"/>
      <c r="E24" s="244"/>
      <c r="F24" s="244"/>
      <c r="G24" s="244"/>
      <c r="H24" s="244"/>
      <c r="I24" s="244"/>
      <c r="P24" s="3"/>
    </row>
    <row r="25" spans="1:16" ht="13" x14ac:dyDescent="0.3">
      <c r="A25" s="63"/>
      <c r="G25" s="66"/>
      <c r="P25" s="3"/>
    </row>
    <row r="26" spans="1:16" x14ac:dyDescent="0.25">
      <c r="A26" s="63"/>
      <c r="B26" s="226" t="s">
        <v>65</v>
      </c>
      <c r="C26" s="226"/>
      <c r="D26" s="226"/>
      <c r="E26" s="226"/>
      <c r="P26" s="3"/>
    </row>
    <row r="27" spans="1:16" ht="13" x14ac:dyDescent="0.3">
      <c r="A27" s="63"/>
      <c r="B27" t="s">
        <v>66</v>
      </c>
      <c r="F27" s="1" t="s">
        <v>204</v>
      </c>
      <c r="G27" s="107"/>
      <c r="H27" s="279" t="s">
        <v>205</v>
      </c>
      <c r="I27" s="149"/>
      <c r="P27" s="3"/>
    </row>
    <row r="28" spans="1:16" ht="13" x14ac:dyDescent="0.3">
      <c r="A28" s="63"/>
      <c r="B28" s="149" t="s">
        <v>183</v>
      </c>
      <c r="C28" s="226"/>
      <c r="D28" s="226"/>
      <c r="E28" s="226"/>
      <c r="F28" s="226"/>
      <c r="G28" s="107"/>
      <c r="P28" s="3"/>
    </row>
    <row r="29" spans="1:16" x14ac:dyDescent="0.25">
      <c r="A29" s="63"/>
      <c r="B29" s="59"/>
      <c r="G29" s="106"/>
      <c r="P29" s="3"/>
    </row>
    <row r="30" spans="1:16" ht="13" x14ac:dyDescent="0.3">
      <c r="A30" s="63"/>
      <c r="B30" s="2" t="s">
        <v>242</v>
      </c>
      <c r="C30" s="17"/>
      <c r="D30" s="149" t="s">
        <v>243</v>
      </c>
      <c r="E30" s="149"/>
      <c r="F30" s="1" t="s">
        <v>204</v>
      </c>
      <c r="G30" s="107"/>
      <c r="H30" s="59" t="s">
        <v>248</v>
      </c>
      <c r="L30" s="246"/>
      <c r="M30" s="247"/>
      <c r="N30" s="247"/>
      <c r="O30" s="247"/>
      <c r="P30" s="248"/>
    </row>
    <row r="31" spans="1:16" ht="13" x14ac:dyDescent="0.3">
      <c r="A31" s="63"/>
      <c r="B31" s="280" t="s">
        <v>246</v>
      </c>
      <c r="C31" s="280"/>
      <c r="D31" s="149" t="s">
        <v>244</v>
      </c>
      <c r="E31" s="149"/>
      <c r="F31" s="1" t="s">
        <v>204</v>
      </c>
      <c r="G31" s="107"/>
      <c r="H31" s="59" t="s">
        <v>249</v>
      </c>
      <c r="L31" s="249"/>
      <c r="M31" s="250"/>
      <c r="N31" s="250"/>
      <c r="O31" s="250"/>
      <c r="P31" s="251"/>
    </row>
    <row r="32" spans="1:16" ht="13" x14ac:dyDescent="0.3">
      <c r="A32" s="63"/>
      <c r="B32" s="280" t="s">
        <v>247</v>
      </c>
      <c r="C32" s="280"/>
      <c r="D32" s="59" t="s">
        <v>245</v>
      </c>
      <c r="E32" s="59"/>
      <c r="F32" s="1" t="s">
        <v>204</v>
      </c>
      <c r="G32" s="107"/>
      <c r="H32" s="59" t="s">
        <v>250</v>
      </c>
      <c r="J32" s="246"/>
      <c r="K32" s="247"/>
      <c r="L32" s="247"/>
      <c r="M32" s="247"/>
      <c r="N32" s="247"/>
      <c r="O32" s="247"/>
      <c r="P32" s="248"/>
    </row>
    <row r="33" spans="1:16" x14ac:dyDescent="0.25">
      <c r="A33" s="63"/>
      <c r="P33" s="3"/>
    </row>
    <row r="34" spans="1:16" ht="13" x14ac:dyDescent="0.3">
      <c r="A34" s="63"/>
      <c r="B34" s="262" t="s">
        <v>207</v>
      </c>
      <c r="C34" s="263"/>
      <c r="D34" s="263"/>
      <c r="E34" s="263"/>
      <c r="F34" s="264"/>
      <c r="P34" s="3"/>
    </row>
    <row r="35" spans="1:16" ht="13" x14ac:dyDescent="0.3">
      <c r="A35" s="63"/>
      <c r="B35" s="7" t="s">
        <v>101</v>
      </c>
      <c r="E35" s="2" t="s">
        <v>35</v>
      </c>
      <c r="F35" s="3"/>
      <c r="P35" s="3"/>
    </row>
    <row r="36" spans="1:16" x14ac:dyDescent="0.25">
      <c r="A36" s="63"/>
      <c r="B36" s="244"/>
      <c r="C36" s="244"/>
      <c r="D36" s="244"/>
      <c r="E36" s="57"/>
      <c r="F36" s="3" t="s">
        <v>55</v>
      </c>
      <c r="P36" s="3"/>
    </row>
    <row r="37" spans="1:16" x14ac:dyDescent="0.25">
      <c r="A37" s="63"/>
      <c r="B37" s="244"/>
      <c r="C37" s="244"/>
      <c r="D37" s="244"/>
      <c r="E37" s="57"/>
      <c r="F37" s="3" t="s">
        <v>55</v>
      </c>
      <c r="P37" s="3"/>
    </row>
    <row r="38" spans="1:16" ht="13" x14ac:dyDescent="0.3">
      <c r="A38" s="63"/>
      <c r="B38" s="8"/>
      <c r="C38" s="9"/>
      <c r="D38" s="12" t="s">
        <v>57</v>
      </c>
      <c r="E38" s="15">
        <f>SUM(E36:E37)</f>
        <v>0</v>
      </c>
      <c r="F38" s="10" t="s">
        <v>55</v>
      </c>
      <c r="P38" s="3"/>
    </row>
    <row r="39" spans="1:16" x14ac:dyDescent="0.25">
      <c r="A39" s="63"/>
      <c r="P39" s="3"/>
    </row>
    <row r="40" spans="1:16" ht="13" x14ac:dyDescent="0.3">
      <c r="A40" s="63"/>
      <c r="B40" s="226" t="s">
        <v>85</v>
      </c>
      <c r="C40" s="226"/>
      <c r="D40" s="226"/>
      <c r="E40" s="226"/>
      <c r="F40" s="1" t="s">
        <v>67</v>
      </c>
      <c r="G40" s="55"/>
      <c r="H40" t="s">
        <v>86</v>
      </c>
      <c r="P40" s="3"/>
    </row>
    <row r="41" spans="1:16" ht="13" x14ac:dyDescent="0.3">
      <c r="A41" s="63"/>
      <c r="B41" s="252" t="s">
        <v>42</v>
      </c>
      <c r="C41" s="252"/>
      <c r="D41" s="252"/>
      <c r="E41" s="252"/>
      <c r="F41" s="252"/>
      <c r="P41" s="3"/>
    </row>
    <row r="42" spans="1:16" ht="13" x14ac:dyDescent="0.3">
      <c r="A42" s="63"/>
      <c r="B42" s="252" t="s">
        <v>44</v>
      </c>
      <c r="C42" s="252"/>
      <c r="D42" s="252"/>
      <c r="E42" s="252"/>
      <c r="F42" s="252"/>
      <c r="H42" s="290" t="s">
        <v>180</v>
      </c>
      <c r="I42" s="291"/>
      <c r="J42" s="291"/>
      <c r="K42" s="291"/>
      <c r="L42" s="291"/>
      <c r="M42" s="291"/>
      <c r="N42" s="291"/>
      <c r="O42" s="291"/>
      <c r="P42" s="292"/>
    </row>
    <row r="43" spans="1:16" ht="13" x14ac:dyDescent="0.3">
      <c r="A43" s="63"/>
      <c r="B43" s="252" t="s">
        <v>43</v>
      </c>
      <c r="C43" s="252"/>
      <c r="D43" s="252"/>
      <c r="E43" s="252"/>
      <c r="F43" s="252"/>
      <c r="H43" s="256"/>
      <c r="I43" s="257"/>
      <c r="J43" s="257"/>
      <c r="K43" s="257"/>
      <c r="L43" s="257"/>
      <c r="M43" s="257"/>
      <c r="N43" s="257"/>
      <c r="O43" s="257"/>
      <c r="P43" s="258"/>
    </row>
    <row r="44" spans="1:16" ht="13" x14ac:dyDescent="0.3">
      <c r="A44" s="63"/>
      <c r="B44" s="252" t="s">
        <v>45</v>
      </c>
      <c r="C44" s="252"/>
      <c r="D44" s="252"/>
      <c r="E44" s="252"/>
      <c r="F44" s="252"/>
      <c r="H44" s="265"/>
      <c r="I44" s="220"/>
      <c r="J44" s="220"/>
      <c r="K44" s="220"/>
      <c r="L44" s="220"/>
      <c r="M44" s="220"/>
      <c r="N44" s="220"/>
      <c r="O44" s="220"/>
      <c r="P44" s="266"/>
    </row>
    <row r="45" spans="1:16" ht="13" x14ac:dyDescent="0.3">
      <c r="A45" s="63"/>
      <c r="B45" s="252" t="s">
        <v>46</v>
      </c>
      <c r="C45" s="252"/>
      <c r="D45" s="252"/>
      <c r="E45" s="252"/>
      <c r="F45" s="252"/>
      <c r="H45" s="265"/>
      <c r="I45" s="220"/>
      <c r="J45" s="220"/>
      <c r="K45" s="220"/>
      <c r="L45" s="220"/>
      <c r="M45" s="220"/>
      <c r="N45" s="220"/>
      <c r="O45" s="220"/>
      <c r="P45" s="266"/>
    </row>
    <row r="46" spans="1:16" ht="13" x14ac:dyDescent="0.3">
      <c r="A46" s="63"/>
      <c r="B46" s="252" t="s">
        <v>47</v>
      </c>
      <c r="C46" s="252"/>
      <c r="D46" s="252"/>
      <c r="E46" s="252"/>
      <c r="F46" s="252"/>
      <c r="H46" s="265"/>
      <c r="I46" s="220"/>
      <c r="J46" s="220"/>
      <c r="K46" s="220"/>
      <c r="L46" s="220"/>
      <c r="M46" s="220"/>
      <c r="N46" s="220"/>
      <c r="O46" s="220"/>
      <c r="P46" s="266"/>
    </row>
    <row r="47" spans="1:16" ht="13" x14ac:dyDescent="0.3">
      <c r="A47" s="63"/>
      <c r="B47" s="252" t="s">
        <v>48</v>
      </c>
      <c r="C47" s="252"/>
      <c r="D47" s="252"/>
      <c r="E47" s="252"/>
      <c r="F47" s="252"/>
      <c r="H47" s="265"/>
      <c r="I47" s="220"/>
      <c r="J47" s="220"/>
      <c r="K47" s="220"/>
      <c r="L47" s="220"/>
      <c r="M47" s="220"/>
      <c r="N47" s="220"/>
      <c r="O47" s="220"/>
      <c r="P47" s="266"/>
    </row>
    <row r="48" spans="1:16" ht="13" x14ac:dyDescent="0.3">
      <c r="A48" s="63"/>
      <c r="B48" s="252" t="s">
        <v>49</v>
      </c>
      <c r="C48" s="252"/>
      <c r="D48" s="252"/>
      <c r="E48" s="252"/>
      <c r="F48" s="252"/>
      <c r="H48" s="265"/>
      <c r="I48" s="220"/>
      <c r="J48" s="220"/>
      <c r="K48" s="220"/>
      <c r="L48" s="220"/>
      <c r="M48" s="220"/>
      <c r="N48" s="220"/>
      <c r="O48" s="220"/>
      <c r="P48" s="266"/>
    </row>
    <row r="49" spans="1:16" ht="13.5" thickBot="1" x14ac:dyDescent="0.35">
      <c r="A49" s="63"/>
      <c r="B49" s="252" t="s">
        <v>50</v>
      </c>
      <c r="C49" s="252"/>
      <c r="D49" s="252"/>
      <c r="E49" s="252"/>
      <c r="F49" s="252"/>
      <c r="H49" s="284"/>
      <c r="I49" s="285"/>
      <c r="J49" s="285"/>
      <c r="K49" s="285"/>
      <c r="L49" s="285"/>
      <c r="M49" s="285"/>
      <c r="N49" s="285"/>
      <c r="O49" s="285"/>
      <c r="P49" s="286"/>
    </row>
    <row r="50" spans="1:16" ht="13" x14ac:dyDescent="0.3">
      <c r="A50" s="63"/>
      <c r="B50" s="252" t="s">
        <v>51</v>
      </c>
      <c r="C50" s="252"/>
      <c r="D50" s="252"/>
      <c r="E50" s="252"/>
      <c r="F50" s="252"/>
      <c r="H50" s="279" t="s">
        <v>181</v>
      </c>
      <c r="I50" s="149"/>
      <c r="J50" s="149"/>
      <c r="K50" s="149"/>
      <c r="L50" s="149"/>
      <c r="M50" s="149"/>
      <c r="N50" s="149"/>
      <c r="O50" s="149"/>
      <c r="P50" s="150"/>
    </row>
    <row r="51" spans="1:16" x14ac:dyDescent="0.25">
      <c r="A51" s="63"/>
      <c r="H51" s="259" t="s">
        <v>182</v>
      </c>
      <c r="I51" s="260"/>
      <c r="J51" s="260"/>
      <c r="K51" s="260"/>
      <c r="L51" s="260"/>
      <c r="M51" s="260"/>
      <c r="N51" s="260"/>
      <c r="O51" s="260"/>
      <c r="P51" s="261"/>
    </row>
    <row r="52" spans="1:16" ht="13" x14ac:dyDescent="0.3">
      <c r="A52" s="63"/>
      <c r="B52" s="262" t="s">
        <v>208</v>
      </c>
      <c r="C52" s="263"/>
      <c r="D52" s="263"/>
      <c r="E52" s="263"/>
      <c r="F52" s="264"/>
      <c r="H52" s="256"/>
      <c r="I52" s="257"/>
      <c r="J52" s="257"/>
      <c r="K52" s="257"/>
      <c r="L52" s="257"/>
      <c r="M52" s="257"/>
      <c r="N52" s="257"/>
      <c r="O52" s="257"/>
      <c r="P52" s="258"/>
    </row>
    <row r="53" spans="1:16" ht="13" x14ac:dyDescent="0.3">
      <c r="A53" s="63"/>
      <c r="B53" s="7" t="s">
        <v>53</v>
      </c>
      <c r="E53" s="2" t="s">
        <v>35</v>
      </c>
      <c r="F53" s="3"/>
      <c r="H53" s="265"/>
      <c r="I53" s="220"/>
      <c r="J53" s="220"/>
      <c r="K53" s="220"/>
      <c r="L53" s="220"/>
      <c r="M53" s="220"/>
      <c r="N53" s="220"/>
      <c r="O53" s="220"/>
      <c r="P53" s="266"/>
    </row>
    <row r="54" spans="1:16" x14ac:dyDescent="0.25">
      <c r="A54" s="63"/>
      <c r="B54" s="14" t="s">
        <v>52</v>
      </c>
      <c r="C54" s="57"/>
      <c r="D54" s="14" t="s">
        <v>54</v>
      </c>
      <c r="E54" s="13">
        <f>C54</f>
        <v>0</v>
      </c>
      <c r="F54" s="133" t="s">
        <v>300</v>
      </c>
      <c r="H54" s="265"/>
      <c r="I54" s="220"/>
      <c r="J54" s="220"/>
      <c r="K54" s="220"/>
      <c r="L54" s="220"/>
      <c r="M54" s="220"/>
      <c r="N54" s="220"/>
      <c r="O54" s="220"/>
      <c r="P54" s="266"/>
    </row>
    <row r="55" spans="1:16" x14ac:dyDescent="0.25">
      <c r="A55" s="63"/>
      <c r="B55" s="14" t="s">
        <v>56</v>
      </c>
      <c r="C55" s="57"/>
      <c r="D55" s="14" t="s">
        <v>54</v>
      </c>
      <c r="E55" s="13">
        <f>C55*0.85</f>
        <v>0</v>
      </c>
      <c r="F55" s="133" t="s">
        <v>300</v>
      </c>
      <c r="H55" s="265"/>
      <c r="I55" s="220"/>
      <c r="J55" s="220"/>
      <c r="K55" s="220"/>
      <c r="L55" s="220"/>
      <c r="M55" s="220"/>
      <c r="N55" s="220"/>
      <c r="O55" s="220"/>
      <c r="P55" s="266"/>
    </row>
    <row r="56" spans="1:16" x14ac:dyDescent="0.25">
      <c r="A56" s="63"/>
      <c r="B56" s="253"/>
      <c r="C56" s="254"/>
      <c r="D56" s="255"/>
      <c r="E56" s="57">
        <v>0</v>
      </c>
      <c r="F56" s="3" t="s">
        <v>87</v>
      </c>
      <c r="H56" s="265"/>
      <c r="I56" s="220"/>
      <c r="J56" s="220"/>
      <c r="K56" s="220"/>
      <c r="L56" s="220"/>
      <c r="M56" s="220"/>
      <c r="N56" s="220"/>
      <c r="O56" s="220"/>
      <c r="P56" s="266"/>
    </row>
    <row r="57" spans="1:16" x14ac:dyDescent="0.25">
      <c r="A57" s="63"/>
      <c r="B57" s="253"/>
      <c r="C57" s="254"/>
      <c r="D57" s="255"/>
      <c r="E57" s="57">
        <v>0</v>
      </c>
      <c r="F57" s="3" t="s">
        <v>87</v>
      </c>
      <c r="H57" s="265"/>
      <c r="I57" s="220"/>
      <c r="J57" s="220"/>
      <c r="K57" s="220"/>
      <c r="L57" s="220"/>
      <c r="M57" s="220"/>
      <c r="N57" s="220"/>
      <c r="O57" s="220"/>
      <c r="P57" s="266"/>
    </row>
    <row r="58" spans="1:16" x14ac:dyDescent="0.25">
      <c r="A58" s="63"/>
      <c r="B58" s="253"/>
      <c r="C58" s="254"/>
      <c r="D58" s="255"/>
      <c r="E58" s="57">
        <v>0</v>
      </c>
      <c r="F58" s="3" t="s">
        <v>87</v>
      </c>
      <c r="H58" s="281"/>
      <c r="I58" s="282"/>
      <c r="J58" s="282"/>
      <c r="K58" s="282"/>
      <c r="L58" s="282"/>
      <c r="M58" s="282"/>
      <c r="N58" s="282"/>
      <c r="O58" s="282"/>
      <c r="P58" s="283"/>
    </row>
    <row r="59" spans="1:16" ht="13" x14ac:dyDescent="0.3">
      <c r="A59" s="63"/>
      <c r="B59" s="8"/>
      <c r="C59" s="9"/>
      <c r="D59" s="12" t="s">
        <v>57</v>
      </c>
      <c r="E59" s="15">
        <f>SUM(E54:E58)</f>
        <v>0</v>
      </c>
      <c r="F59" s="10" t="s">
        <v>55</v>
      </c>
      <c r="P59" s="3"/>
    </row>
    <row r="60" spans="1:16" ht="13" x14ac:dyDescent="0.3">
      <c r="A60" s="63"/>
      <c r="J60" s="66"/>
      <c r="P60" s="3"/>
    </row>
    <row r="61" spans="1:16" ht="13" x14ac:dyDescent="0.3">
      <c r="A61" s="63"/>
      <c r="B61" s="232" t="s">
        <v>58</v>
      </c>
      <c r="C61" s="226"/>
      <c r="D61" s="272"/>
      <c r="E61" s="55"/>
      <c r="F61" s="59" t="s">
        <v>287</v>
      </c>
      <c r="G61" s="222" t="s">
        <v>286</v>
      </c>
      <c r="H61" s="222"/>
      <c r="I61" s="223"/>
      <c r="J61" s="246"/>
      <c r="K61" s="247"/>
      <c r="L61" s="247"/>
      <c r="M61" s="247"/>
      <c r="N61" s="247"/>
      <c r="O61" s="247"/>
      <c r="P61" s="248"/>
    </row>
    <row r="62" spans="1:16" ht="13" x14ac:dyDescent="0.3">
      <c r="A62" s="63"/>
      <c r="B62" s="232" t="s">
        <v>59</v>
      </c>
      <c r="C62" s="226"/>
      <c r="D62" s="272"/>
      <c r="E62" s="55"/>
      <c r="F62" s="59" t="s">
        <v>287</v>
      </c>
      <c r="G62" s="222" t="s">
        <v>288</v>
      </c>
      <c r="H62" s="222"/>
      <c r="I62" s="222"/>
      <c r="J62" s="222"/>
      <c r="K62" s="223"/>
      <c r="L62" s="246"/>
      <c r="M62" s="247"/>
      <c r="N62" s="247"/>
      <c r="O62" s="247"/>
      <c r="P62" s="248"/>
    </row>
    <row r="63" spans="1:16" ht="13" x14ac:dyDescent="0.3">
      <c r="A63" s="63"/>
      <c r="B63" s="232"/>
      <c r="C63" s="196"/>
      <c r="D63" s="196"/>
      <c r="E63" s="121"/>
      <c r="F63" s="222"/>
      <c r="G63" s="269"/>
      <c r="H63" s="106"/>
      <c r="I63" s="4"/>
      <c r="P63" s="3"/>
    </row>
    <row r="64" spans="1:16" ht="13" x14ac:dyDescent="0.3">
      <c r="A64" s="63"/>
      <c r="B64" s="2"/>
      <c r="C64" s="17"/>
      <c r="D64" s="17"/>
      <c r="E64" s="106"/>
      <c r="F64" s="60"/>
      <c r="G64" s="44"/>
      <c r="H64" s="106"/>
      <c r="I64" s="4"/>
      <c r="P64" s="3"/>
    </row>
    <row r="65" spans="1:16" x14ac:dyDescent="0.25">
      <c r="A65" s="63"/>
      <c r="E65" s="106"/>
      <c r="F65" s="60"/>
      <c r="G65" s="44"/>
      <c r="H65" s="106"/>
      <c r="I65" s="4"/>
      <c r="P65" s="3"/>
    </row>
    <row r="66" spans="1:16" x14ac:dyDescent="0.25">
      <c r="A66" s="63"/>
      <c r="E66" s="106"/>
      <c r="F66" s="60"/>
      <c r="G66" s="44"/>
      <c r="H66" s="106"/>
      <c r="I66" s="4"/>
      <c r="P66" s="3"/>
    </row>
    <row r="67" spans="1:16" x14ac:dyDescent="0.25">
      <c r="A67" s="63"/>
      <c r="P67" s="3"/>
    </row>
    <row r="68" spans="1:16" ht="13" x14ac:dyDescent="0.3">
      <c r="A68" s="63"/>
      <c r="B68" s="226" t="s">
        <v>60</v>
      </c>
      <c r="C68" s="226"/>
      <c r="D68" s="272"/>
      <c r="E68" s="57"/>
      <c r="F68" s="59" t="s">
        <v>299</v>
      </c>
      <c r="G68" s="73"/>
      <c r="P68" s="3"/>
    </row>
    <row r="69" spans="1:16" x14ac:dyDescent="0.25">
      <c r="A69" s="63"/>
      <c r="P69" s="3"/>
    </row>
    <row r="70" spans="1:16" x14ac:dyDescent="0.25">
      <c r="A70" s="63"/>
      <c r="C70" s="226" t="s">
        <v>61</v>
      </c>
      <c r="D70" s="226"/>
      <c r="E70" s="57"/>
      <c r="F70" s="11" t="s">
        <v>68</v>
      </c>
      <c r="G70" s="61">
        <f>E70*1000</f>
        <v>0</v>
      </c>
      <c r="H70" t="s">
        <v>55</v>
      </c>
      <c r="I70" s="59"/>
      <c r="L70" s="19"/>
      <c r="M70" s="59"/>
      <c r="O70" s="59"/>
      <c r="P70" s="3"/>
    </row>
    <row r="71" spans="1:16" ht="13" x14ac:dyDescent="0.3">
      <c r="A71" s="63"/>
      <c r="C71" s="226" t="s">
        <v>62</v>
      </c>
      <c r="D71" s="226"/>
      <c r="E71" s="57"/>
      <c r="F71" s="11" t="s">
        <v>68</v>
      </c>
      <c r="G71" s="61">
        <f>E71*1000</f>
        <v>0</v>
      </c>
      <c r="H71" t="s">
        <v>55</v>
      </c>
      <c r="I71" s="115"/>
      <c r="J71" s="115"/>
      <c r="K71" s="115"/>
      <c r="L71" s="115"/>
      <c r="M71" s="115"/>
      <c r="N71" s="115"/>
      <c r="O71" s="115"/>
      <c r="P71" s="116"/>
    </row>
    <row r="72" spans="1:16" x14ac:dyDescent="0.25">
      <c r="A72" s="63"/>
      <c r="C72" s="226" t="s">
        <v>63</v>
      </c>
      <c r="D72" s="226"/>
      <c r="E72" s="61">
        <f>(E59+E63+H63)/1000</f>
        <v>0</v>
      </c>
      <c r="G72" s="61">
        <f>E72*1000</f>
        <v>0</v>
      </c>
      <c r="H72" t="s">
        <v>55</v>
      </c>
      <c r="P72" s="3"/>
    </row>
    <row r="73" spans="1:16" x14ac:dyDescent="0.25">
      <c r="A73" s="63"/>
      <c r="C73" s="226" t="s">
        <v>64</v>
      </c>
      <c r="D73" s="226"/>
      <c r="E73" s="82">
        <f>E38/1000</f>
        <v>0</v>
      </c>
      <c r="G73" s="61">
        <f>E73*1000</f>
        <v>0</v>
      </c>
      <c r="H73" t="s">
        <v>55</v>
      </c>
      <c r="P73" s="3"/>
    </row>
    <row r="74" spans="1:16" ht="13" x14ac:dyDescent="0.3">
      <c r="A74" s="67"/>
      <c r="B74" s="9"/>
      <c r="C74" s="9"/>
      <c r="D74" s="9"/>
      <c r="E74" s="267" t="s">
        <v>76</v>
      </c>
      <c r="F74" s="268"/>
      <c r="G74" s="15">
        <f>ROUND(G70-G71-G72+G73,0)</f>
        <v>0</v>
      </c>
      <c r="H74" s="270" t="s">
        <v>163</v>
      </c>
      <c r="I74" s="271"/>
      <c r="J74" s="271"/>
      <c r="K74" s="9"/>
      <c r="L74" s="9"/>
      <c r="M74" s="9"/>
      <c r="N74" s="9"/>
      <c r="O74" s="9"/>
      <c r="P74" s="10"/>
    </row>
    <row r="77" spans="1:16" ht="13" x14ac:dyDescent="0.3">
      <c r="B77" s="1"/>
    </row>
    <row r="78" spans="1:16" s="59" customFormat="1" x14ac:dyDescent="0.25"/>
    <row r="79" spans="1:16" s="59" customFormat="1" x14ac:dyDescent="0.25"/>
    <row r="80" spans="1:16" s="59" customFormat="1" x14ac:dyDescent="0.25"/>
    <row r="81" s="59" customFormat="1" x14ac:dyDescent="0.25"/>
    <row r="82" s="59" customFormat="1" x14ac:dyDescent="0.25"/>
    <row r="83" s="59" customFormat="1" x14ac:dyDescent="0.25"/>
    <row r="84" s="59" customFormat="1" x14ac:dyDescent="0.25"/>
    <row r="85" s="59" customFormat="1" x14ac:dyDescent="0.25"/>
    <row r="86" s="59" customFormat="1" x14ac:dyDescent="0.25"/>
    <row r="87" s="59" customFormat="1" x14ac:dyDescent="0.25"/>
    <row r="88" s="59" customFormat="1" x14ac:dyDescent="0.25"/>
    <row r="89" s="59" customFormat="1" x14ac:dyDescent="0.25"/>
    <row r="90" s="59" customFormat="1" x14ac:dyDescent="0.25"/>
    <row r="91" s="59" customFormat="1" x14ac:dyDescent="0.25"/>
    <row r="92" s="59" customFormat="1" x14ac:dyDescent="0.25"/>
    <row r="93" s="59" customFormat="1" x14ac:dyDescent="0.25"/>
    <row r="94" s="59" customFormat="1" x14ac:dyDescent="0.25"/>
    <row r="95" s="59" customFormat="1" x14ac:dyDescent="0.25"/>
    <row r="96" s="59" customFormat="1" x14ac:dyDescent="0.25"/>
    <row r="97" s="59" customFormat="1" x14ac:dyDescent="0.25"/>
    <row r="98" s="59" customFormat="1" x14ac:dyDescent="0.25"/>
    <row r="99" s="59" customFormat="1" x14ac:dyDescent="0.25"/>
    <row r="100" s="59" customFormat="1" x14ac:dyDescent="0.25"/>
    <row r="101" s="59" customFormat="1" x14ac:dyDescent="0.25"/>
    <row r="102" s="59" customFormat="1" x14ac:dyDescent="0.25"/>
    <row r="103" s="59" customFormat="1" x14ac:dyDescent="0.25"/>
    <row r="104" s="59" customFormat="1" x14ac:dyDescent="0.25"/>
    <row r="105" s="59" customFormat="1" x14ac:dyDescent="0.25"/>
    <row r="106" s="59" customFormat="1" x14ac:dyDescent="0.25"/>
    <row r="107" s="59" customFormat="1" x14ac:dyDescent="0.25"/>
    <row r="108" s="59" customFormat="1" x14ac:dyDescent="0.25"/>
    <row r="109" s="59" customFormat="1" x14ac:dyDescent="0.25"/>
    <row r="110" s="59" customFormat="1" x14ac:dyDescent="0.25"/>
    <row r="111" s="59" customFormat="1" x14ac:dyDescent="0.25"/>
    <row r="112" s="59" customFormat="1" x14ac:dyDescent="0.25"/>
    <row r="113" s="59" customFormat="1" x14ac:dyDescent="0.25"/>
    <row r="114" s="59" customFormat="1" x14ac:dyDescent="0.25"/>
    <row r="115" s="59" customFormat="1" x14ac:dyDescent="0.25"/>
    <row r="116" s="59" customFormat="1" x14ac:dyDescent="0.25"/>
    <row r="117" s="59" customFormat="1" x14ac:dyDescent="0.25"/>
    <row r="118" s="59" customFormat="1" x14ac:dyDescent="0.25"/>
    <row r="119" s="59" customFormat="1" x14ac:dyDescent="0.25"/>
    <row r="120" s="59" customFormat="1" x14ac:dyDescent="0.25"/>
    <row r="121" s="59" customFormat="1" x14ac:dyDescent="0.25"/>
    <row r="122" s="59" customFormat="1" x14ac:dyDescent="0.25"/>
    <row r="123" s="59" customFormat="1" x14ac:dyDescent="0.25"/>
    <row r="124" s="59" customFormat="1" x14ac:dyDescent="0.25"/>
    <row r="125" s="59" customFormat="1" x14ac:dyDescent="0.25"/>
    <row r="126" s="59" customFormat="1" x14ac:dyDescent="0.25"/>
    <row r="127" s="59" customFormat="1" x14ac:dyDescent="0.25"/>
    <row r="128" s="59" customFormat="1" x14ac:dyDescent="0.25"/>
    <row r="129" s="59" customFormat="1" x14ac:dyDescent="0.25"/>
    <row r="130" s="59" customFormat="1" x14ac:dyDescent="0.25"/>
    <row r="131" s="59" customFormat="1" x14ac:dyDescent="0.25"/>
    <row r="132" s="59" customFormat="1" x14ac:dyDescent="0.25"/>
    <row r="133" s="59" customFormat="1" x14ac:dyDescent="0.25"/>
    <row r="134" s="59" customFormat="1" x14ac:dyDescent="0.25"/>
    <row r="135" s="59" customFormat="1" x14ac:dyDescent="0.25"/>
    <row r="136" s="59" customFormat="1" x14ac:dyDescent="0.25"/>
    <row r="137" s="59" customFormat="1" x14ac:dyDescent="0.25"/>
    <row r="138" s="59" customFormat="1" x14ac:dyDescent="0.25"/>
    <row r="139" s="59" customFormat="1" x14ac:dyDescent="0.25"/>
    <row r="140" s="59" customFormat="1" x14ac:dyDescent="0.25"/>
    <row r="141" s="59" customFormat="1" x14ac:dyDescent="0.25"/>
    <row r="142" s="59" customFormat="1" x14ac:dyDescent="0.25"/>
    <row r="143" s="59" customFormat="1" x14ac:dyDescent="0.25"/>
    <row r="144" s="59" customFormat="1" x14ac:dyDescent="0.25"/>
    <row r="145" s="59" customFormat="1" x14ac:dyDescent="0.25"/>
    <row r="146" s="59" customFormat="1" x14ac:dyDescent="0.25"/>
    <row r="147" s="59" customFormat="1" x14ac:dyDescent="0.25"/>
    <row r="148" s="59" customFormat="1" x14ac:dyDescent="0.25"/>
    <row r="149" s="59" customFormat="1" x14ac:dyDescent="0.25"/>
    <row r="150" s="59" customFormat="1" x14ac:dyDescent="0.25"/>
    <row r="151" s="59" customFormat="1" x14ac:dyDescent="0.25"/>
    <row r="152" s="59" customFormat="1" x14ac:dyDescent="0.25"/>
    <row r="153" s="59" customFormat="1" x14ac:dyDescent="0.25"/>
    <row r="154" s="59" customFormat="1" x14ac:dyDescent="0.25"/>
    <row r="155" s="59" customFormat="1" x14ac:dyDescent="0.25"/>
    <row r="156" s="59" customFormat="1" x14ac:dyDescent="0.25"/>
    <row r="157" s="59" customFormat="1" x14ac:dyDescent="0.25"/>
    <row r="158" s="59" customFormat="1" x14ac:dyDescent="0.25"/>
    <row r="159" s="59" customFormat="1" x14ac:dyDescent="0.25"/>
    <row r="160" s="59" customFormat="1" x14ac:dyDescent="0.25"/>
    <row r="161" s="59" customFormat="1" x14ac:dyDescent="0.25"/>
    <row r="162" s="59" customFormat="1" x14ac:dyDescent="0.25"/>
    <row r="163" s="59" customFormat="1" x14ac:dyDescent="0.25"/>
    <row r="164" s="59" customFormat="1" x14ac:dyDescent="0.25"/>
    <row r="165" s="59" customFormat="1" x14ac:dyDescent="0.25"/>
    <row r="166" s="59" customFormat="1" x14ac:dyDescent="0.25"/>
    <row r="167" s="59" customFormat="1" x14ac:dyDescent="0.25"/>
    <row r="168" s="59" customFormat="1" x14ac:dyDescent="0.25"/>
    <row r="169" s="59" customFormat="1" x14ac:dyDescent="0.25"/>
    <row r="170" s="59" customFormat="1" x14ac:dyDescent="0.25"/>
    <row r="171" s="59" customFormat="1" x14ac:dyDescent="0.25"/>
    <row r="172" s="59" customFormat="1" x14ac:dyDescent="0.25"/>
    <row r="173" s="59" customFormat="1" x14ac:dyDescent="0.25"/>
    <row r="174" s="59" customFormat="1" x14ac:dyDescent="0.25"/>
    <row r="175" s="59" customFormat="1" x14ac:dyDescent="0.25"/>
    <row r="176" s="59" customFormat="1" x14ac:dyDescent="0.25"/>
    <row r="177" s="59" customFormat="1" x14ac:dyDescent="0.25"/>
    <row r="178" s="59" customFormat="1" x14ac:dyDescent="0.25"/>
    <row r="179" s="59" customFormat="1" x14ac:dyDescent="0.25"/>
    <row r="180" s="59" customFormat="1" x14ac:dyDescent="0.25"/>
    <row r="181" s="59" customFormat="1" x14ac:dyDescent="0.25"/>
    <row r="182" s="59" customFormat="1" x14ac:dyDescent="0.25"/>
    <row r="183" s="59" customFormat="1" x14ac:dyDescent="0.25"/>
    <row r="184" s="59" customFormat="1" x14ac:dyDescent="0.25"/>
    <row r="185" s="59" customFormat="1" x14ac:dyDescent="0.25"/>
    <row r="186" s="59" customFormat="1" x14ac:dyDescent="0.25"/>
    <row r="187" s="59" customFormat="1" x14ac:dyDescent="0.25"/>
    <row r="188" s="59" customFormat="1" x14ac:dyDescent="0.25"/>
    <row r="189" s="59" customFormat="1" x14ac:dyDescent="0.25"/>
    <row r="190" s="59" customFormat="1" x14ac:dyDescent="0.25"/>
    <row r="191" s="59" customFormat="1" x14ac:dyDescent="0.25"/>
    <row r="192" s="59" customFormat="1" x14ac:dyDescent="0.25"/>
    <row r="193" s="59" customFormat="1" x14ac:dyDescent="0.25"/>
    <row r="194" s="59" customFormat="1" x14ac:dyDescent="0.25"/>
    <row r="195" s="59" customFormat="1" x14ac:dyDescent="0.25"/>
    <row r="196" s="59" customFormat="1" x14ac:dyDescent="0.25"/>
    <row r="197" s="59" customFormat="1" x14ac:dyDescent="0.25"/>
    <row r="198" s="59" customFormat="1" x14ac:dyDescent="0.25"/>
    <row r="199" s="59" customFormat="1" x14ac:dyDescent="0.25"/>
    <row r="200" s="59" customFormat="1" x14ac:dyDescent="0.25"/>
    <row r="201" s="59" customFormat="1" x14ac:dyDescent="0.25"/>
    <row r="202" s="59" customFormat="1" x14ac:dyDescent="0.25"/>
    <row r="203" s="59" customFormat="1" x14ac:dyDescent="0.25"/>
    <row r="204" s="59" customFormat="1" x14ac:dyDescent="0.25"/>
    <row r="205" s="59" customFormat="1" x14ac:dyDescent="0.25"/>
    <row r="206" s="59" customFormat="1" x14ac:dyDescent="0.25"/>
    <row r="207" s="59" customFormat="1" x14ac:dyDescent="0.25"/>
    <row r="208" s="59" customFormat="1" x14ac:dyDescent="0.25"/>
    <row r="209" s="59" customFormat="1" x14ac:dyDescent="0.25"/>
    <row r="210" s="59" customFormat="1" x14ac:dyDescent="0.25"/>
    <row r="211" s="59" customFormat="1" x14ac:dyDescent="0.25"/>
    <row r="212" s="59" customFormat="1" x14ac:dyDescent="0.25"/>
    <row r="213" s="59" customFormat="1" x14ac:dyDescent="0.25"/>
    <row r="214" s="59" customFormat="1" x14ac:dyDescent="0.25"/>
    <row r="215" s="59" customFormat="1" x14ac:dyDescent="0.25"/>
    <row r="216" s="59" customFormat="1" x14ac:dyDescent="0.25"/>
    <row r="217" s="59" customFormat="1" x14ac:dyDescent="0.25"/>
    <row r="218" s="59" customFormat="1" x14ac:dyDescent="0.25"/>
    <row r="219" s="59" customFormat="1" x14ac:dyDescent="0.25"/>
    <row r="220" s="59" customFormat="1" x14ac:dyDescent="0.25"/>
    <row r="221" s="59" customFormat="1" x14ac:dyDescent="0.25"/>
    <row r="222" s="59" customFormat="1" x14ac:dyDescent="0.25"/>
    <row r="223" s="59" customFormat="1" x14ac:dyDescent="0.25"/>
    <row r="224" s="59" customFormat="1" x14ac:dyDescent="0.25"/>
    <row r="225" s="59" customFormat="1" x14ac:dyDescent="0.25"/>
    <row r="226" s="59" customFormat="1" x14ac:dyDescent="0.25"/>
    <row r="227" s="59" customFormat="1" x14ac:dyDescent="0.25"/>
    <row r="228" s="59" customFormat="1" x14ac:dyDescent="0.25"/>
    <row r="229" s="59" customFormat="1" x14ac:dyDescent="0.25"/>
    <row r="230" s="59" customFormat="1" x14ac:dyDescent="0.25"/>
    <row r="231" s="59" customFormat="1" x14ac:dyDescent="0.25"/>
    <row r="232" s="59" customFormat="1" x14ac:dyDescent="0.25"/>
    <row r="233" s="59" customFormat="1" x14ac:dyDescent="0.25"/>
    <row r="234" s="59" customFormat="1" x14ac:dyDescent="0.25"/>
    <row r="235" s="59" customFormat="1" x14ac:dyDescent="0.25"/>
    <row r="236" s="59" customFormat="1" x14ac:dyDescent="0.25"/>
    <row r="237" s="59" customFormat="1" x14ac:dyDescent="0.25"/>
    <row r="238" s="59" customFormat="1" x14ac:dyDescent="0.25"/>
    <row r="239" s="59" customFormat="1" x14ac:dyDescent="0.25"/>
    <row r="240" s="59" customFormat="1" x14ac:dyDescent="0.25"/>
    <row r="241" s="59" customFormat="1" x14ac:dyDescent="0.25"/>
    <row r="242" s="59" customFormat="1" x14ac:dyDescent="0.25"/>
    <row r="243" s="59" customFormat="1" x14ac:dyDescent="0.25"/>
    <row r="244" s="59" customFormat="1" x14ac:dyDescent="0.25"/>
    <row r="245" s="59" customFormat="1" x14ac:dyDescent="0.25"/>
    <row r="246" s="59" customFormat="1" x14ac:dyDescent="0.25"/>
    <row r="247" s="59" customFormat="1" x14ac:dyDescent="0.25"/>
    <row r="248" s="59" customFormat="1" x14ac:dyDescent="0.25"/>
    <row r="249" s="59" customFormat="1" x14ac:dyDescent="0.25"/>
    <row r="250" s="59" customFormat="1" x14ac:dyDescent="0.25"/>
    <row r="251" s="59" customFormat="1" x14ac:dyDescent="0.25"/>
    <row r="252" s="59" customFormat="1" x14ac:dyDescent="0.25"/>
    <row r="253" s="59" customFormat="1" x14ac:dyDescent="0.25"/>
    <row r="254" s="59" customFormat="1" x14ac:dyDescent="0.25"/>
    <row r="255" s="59" customFormat="1" x14ac:dyDescent="0.25"/>
    <row r="256" s="59" customFormat="1" x14ac:dyDescent="0.25"/>
    <row r="257" s="59" customFormat="1" x14ac:dyDescent="0.25"/>
    <row r="258" s="59" customFormat="1" x14ac:dyDescent="0.25"/>
    <row r="259" s="59" customFormat="1" x14ac:dyDescent="0.25"/>
    <row r="260" s="59" customFormat="1" x14ac:dyDescent="0.25"/>
    <row r="261" s="59" customFormat="1" x14ac:dyDescent="0.25"/>
    <row r="262" s="59" customFormat="1" x14ac:dyDescent="0.25"/>
    <row r="263" s="59" customFormat="1" x14ac:dyDescent="0.25"/>
    <row r="264" s="59" customFormat="1" x14ac:dyDescent="0.25"/>
    <row r="265" s="59" customFormat="1" x14ac:dyDescent="0.25"/>
    <row r="266" s="59" customFormat="1" x14ac:dyDescent="0.25"/>
    <row r="267" s="59" customFormat="1" x14ac:dyDescent="0.25"/>
    <row r="268" s="59" customFormat="1" x14ac:dyDescent="0.25"/>
    <row r="269" s="59" customFormat="1" x14ac:dyDescent="0.25"/>
    <row r="270" s="59" customFormat="1" x14ac:dyDescent="0.25"/>
    <row r="271" s="59" customFormat="1" x14ac:dyDescent="0.25"/>
    <row r="272" s="59" customFormat="1" x14ac:dyDescent="0.25"/>
    <row r="273" s="59" customFormat="1" x14ac:dyDescent="0.25"/>
    <row r="274" s="59" customFormat="1" x14ac:dyDescent="0.25"/>
    <row r="275" s="59" customFormat="1" x14ac:dyDescent="0.25"/>
    <row r="276" s="59" customFormat="1" x14ac:dyDescent="0.25"/>
    <row r="277" s="59" customFormat="1" x14ac:dyDescent="0.25"/>
    <row r="278" s="59" customFormat="1" x14ac:dyDescent="0.25"/>
    <row r="279" s="59" customFormat="1" x14ac:dyDescent="0.25"/>
    <row r="280" s="59" customFormat="1" x14ac:dyDescent="0.25"/>
    <row r="281" s="59" customFormat="1" x14ac:dyDescent="0.25"/>
    <row r="282" s="59" customFormat="1" x14ac:dyDescent="0.25"/>
    <row r="283" s="59" customFormat="1" x14ac:dyDescent="0.25"/>
    <row r="284" s="59" customFormat="1" x14ac:dyDescent="0.25"/>
    <row r="285" s="59" customFormat="1" x14ac:dyDescent="0.25"/>
    <row r="286" s="59" customFormat="1" x14ac:dyDescent="0.25"/>
    <row r="287" s="59" customFormat="1" x14ac:dyDescent="0.25"/>
    <row r="288" s="59" customFormat="1" x14ac:dyDescent="0.25"/>
    <row r="289" s="59" customFormat="1" x14ac:dyDescent="0.25"/>
    <row r="290" s="59" customFormat="1" x14ac:dyDescent="0.25"/>
    <row r="291" s="59" customFormat="1" x14ac:dyDescent="0.25"/>
    <row r="292" s="59" customFormat="1" x14ac:dyDescent="0.25"/>
    <row r="293" s="59" customFormat="1" x14ac:dyDescent="0.25"/>
    <row r="294" s="59" customFormat="1" x14ac:dyDescent="0.25"/>
    <row r="295" s="59" customFormat="1" x14ac:dyDescent="0.25"/>
    <row r="296" s="59" customFormat="1" x14ac:dyDescent="0.25"/>
    <row r="297" s="59" customFormat="1" x14ac:dyDescent="0.25"/>
    <row r="298" s="59" customFormat="1" x14ac:dyDescent="0.25"/>
    <row r="299" s="59" customFormat="1" x14ac:dyDescent="0.25"/>
    <row r="300" s="59" customFormat="1" x14ac:dyDescent="0.25"/>
    <row r="301" s="59" customFormat="1" x14ac:dyDescent="0.25"/>
    <row r="302" s="59" customFormat="1" x14ac:dyDescent="0.25"/>
    <row r="303" s="59" customFormat="1" x14ac:dyDescent="0.25"/>
    <row r="304" s="59" customFormat="1" x14ac:dyDescent="0.25"/>
    <row r="305" s="59" customFormat="1" x14ac:dyDescent="0.25"/>
    <row r="306" s="59" customFormat="1" x14ac:dyDescent="0.25"/>
    <row r="307" s="59" customFormat="1" x14ac:dyDescent="0.25"/>
    <row r="308" s="59" customFormat="1" x14ac:dyDescent="0.25"/>
    <row r="309" s="59" customFormat="1" x14ac:dyDescent="0.25"/>
    <row r="310" s="59" customFormat="1" x14ac:dyDescent="0.25"/>
    <row r="311" s="59" customFormat="1" x14ac:dyDescent="0.25"/>
    <row r="312" s="59" customFormat="1" x14ac:dyDescent="0.25"/>
    <row r="313" s="59" customFormat="1" x14ac:dyDescent="0.25"/>
    <row r="314" s="59" customFormat="1" x14ac:dyDescent="0.25"/>
    <row r="315" s="59" customFormat="1" x14ac:dyDescent="0.25"/>
    <row r="316" s="59" customFormat="1" x14ac:dyDescent="0.25"/>
    <row r="317" s="59" customFormat="1" x14ac:dyDescent="0.25"/>
    <row r="318" s="59" customFormat="1" x14ac:dyDescent="0.25"/>
    <row r="319" s="59" customFormat="1" x14ac:dyDescent="0.25"/>
    <row r="320" s="59" customFormat="1" x14ac:dyDescent="0.25"/>
    <row r="321" s="59" customFormat="1" x14ac:dyDescent="0.25"/>
    <row r="322" s="59" customFormat="1" x14ac:dyDescent="0.25"/>
    <row r="323" s="59" customFormat="1" x14ac:dyDescent="0.25"/>
    <row r="324" s="59" customFormat="1" x14ac:dyDescent="0.25"/>
    <row r="325" s="59" customFormat="1" x14ac:dyDescent="0.25"/>
    <row r="326" s="59" customFormat="1" x14ac:dyDescent="0.25"/>
    <row r="327" s="59" customFormat="1" x14ac:dyDescent="0.25"/>
    <row r="328" s="59" customFormat="1" x14ac:dyDescent="0.25"/>
    <row r="329" s="59" customFormat="1" x14ac:dyDescent="0.25"/>
    <row r="330" s="59" customFormat="1" x14ac:dyDescent="0.25"/>
    <row r="331" s="59" customFormat="1" x14ac:dyDescent="0.25"/>
    <row r="332" s="59" customFormat="1" x14ac:dyDescent="0.25"/>
    <row r="333" s="59" customFormat="1" x14ac:dyDescent="0.25"/>
    <row r="334" s="59" customFormat="1" x14ac:dyDescent="0.25"/>
    <row r="335" s="59" customFormat="1" x14ac:dyDescent="0.25"/>
    <row r="336" s="59" customFormat="1" x14ac:dyDescent="0.25"/>
    <row r="337" s="59" customFormat="1" x14ac:dyDescent="0.25"/>
    <row r="338" s="59" customFormat="1" x14ac:dyDescent="0.25"/>
    <row r="339" s="59" customFormat="1" x14ac:dyDescent="0.25"/>
    <row r="340" s="59" customFormat="1" x14ac:dyDescent="0.25"/>
    <row r="341" s="59" customFormat="1" x14ac:dyDescent="0.25"/>
    <row r="342" s="59" customFormat="1" x14ac:dyDescent="0.25"/>
    <row r="343" s="59" customFormat="1" x14ac:dyDescent="0.25"/>
    <row r="344" s="59" customFormat="1" x14ac:dyDescent="0.25"/>
    <row r="345" s="59" customFormat="1" x14ac:dyDescent="0.25"/>
    <row r="346" s="59" customFormat="1" x14ac:dyDescent="0.25"/>
    <row r="347" s="59" customFormat="1" x14ac:dyDescent="0.25"/>
    <row r="348" s="59" customFormat="1" x14ac:dyDescent="0.25"/>
    <row r="349" s="59" customFormat="1" x14ac:dyDescent="0.25"/>
    <row r="350" s="59" customFormat="1" x14ac:dyDescent="0.25"/>
    <row r="351" s="59" customFormat="1" x14ac:dyDescent="0.25"/>
    <row r="352" s="59" customFormat="1" x14ac:dyDescent="0.25"/>
    <row r="353" s="59" customFormat="1" x14ac:dyDescent="0.25"/>
    <row r="354" s="59" customFormat="1" x14ac:dyDescent="0.25"/>
    <row r="355" s="59" customFormat="1" x14ac:dyDescent="0.25"/>
    <row r="356" s="59" customFormat="1" x14ac:dyDescent="0.25"/>
    <row r="357" s="59" customFormat="1" x14ac:dyDescent="0.25"/>
    <row r="358" s="59" customFormat="1" x14ac:dyDescent="0.25"/>
    <row r="359" s="59" customFormat="1" x14ac:dyDescent="0.25"/>
    <row r="360" s="59" customFormat="1" x14ac:dyDescent="0.25"/>
    <row r="361" s="59" customFormat="1" x14ac:dyDescent="0.25"/>
    <row r="362" s="59" customFormat="1" x14ac:dyDescent="0.25"/>
    <row r="363" s="59" customFormat="1" x14ac:dyDescent="0.25"/>
    <row r="364" s="59" customFormat="1" x14ac:dyDescent="0.25"/>
    <row r="365" s="59" customFormat="1" x14ac:dyDescent="0.25"/>
    <row r="366" s="59" customFormat="1" x14ac:dyDescent="0.25"/>
    <row r="367" s="59" customFormat="1" x14ac:dyDescent="0.25"/>
    <row r="368" s="59" customFormat="1" x14ac:dyDescent="0.25"/>
    <row r="369" s="59" customFormat="1" x14ac:dyDescent="0.25"/>
    <row r="370" s="59" customFormat="1" x14ac:dyDescent="0.25"/>
    <row r="371" s="59" customFormat="1" x14ac:dyDescent="0.25"/>
    <row r="372" s="59" customFormat="1" x14ac:dyDescent="0.25"/>
    <row r="373" s="59" customFormat="1" x14ac:dyDescent="0.25"/>
    <row r="374" s="59" customFormat="1" x14ac:dyDescent="0.25"/>
    <row r="375" s="59" customFormat="1" x14ac:dyDescent="0.25"/>
    <row r="376" s="59" customFormat="1" x14ac:dyDescent="0.25"/>
    <row r="377" s="59" customFormat="1" x14ac:dyDescent="0.25"/>
    <row r="378" s="59" customFormat="1" x14ac:dyDescent="0.25"/>
    <row r="379" s="59" customFormat="1" x14ac:dyDescent="0.25"/>
    <row r="380" s="59" customFormat="1" x14ac:dyDescent="0.25"/>
    <row r="381" s="59" customFormat="1" x14ac:dyDescent="0.25"/>
    <row r="382" s="59" customFormat="1" x14ac:dyDescent="0.25"/>
    <row r="383" s="59" customFormat="1" x14ac:dyDescent="0.25"/>
    <row r="384" s="59" customFormat="1" x14ac:dyDescent="0.25"/>
    <row r="385" s="59" customFormat="1" x14ac:dyDescent="0.25"/>
    <row r="386" s="59" customFormat="1" x14ac:dyDescent="0.25"/>
    <row r="387" s="59" customFormat="1" x14ac:dyDescent="0.25"/>
    <row r="388" s="59" customFormat="1" x14ac:dyDescent="0.25"/>
    <row r="389" s="59" customFormat="1" x14ac:dyDescent="0.25"/>
  </sheetData>
  <sheetProtection algorithmName="SHA-512" hashValue="wD2uAWwrX6p0UFqscJ9r6/HzqCx5BhAx0FlyJ1gSCytDGzNmbC8RF4fSIyM8i1Pclv8X7WLF/ISLAyEXztaUwA==" saltValue="PbewqPxg5lHQLJ9Qmfl8/g==" spinCount="100000" sheet="1" objects="1" scenarios="1"/>
  <mergeCells count="82">
    <mergeCell ref="H57:P57"/>
    <mergeCell ref="B47:F47"/>
    <mergeCell ref="H42:P42"/>
    <mergeCell ref="B48:F48"/>
    <mergeCell ref="B46:F46"/>
    <mergeCell ref="B44:F44"/>
    <mergeCell ref="B45:F45"/>
    <mergeCell ref="B42:F42"/>
    <mergeCell ref="B43:F43"/>
    <mergeCell ref="H50:P50"/>
    <mergeCell ref="H53:P53"/>
    <mergeCell ref="H54:P54"/>
    <mergeCell ref="H55:P55"/>
    <mergeCell ref="H56:P56"/>
    <mergeCell ref="K1:L1"/>
    <mergeCell ref="K2:L2"/>
    <mergeCell ref="B1:I1"/>
    <mergeCell ref="K3:L3"/>
    <mergeCell ref="K4:L4"/>
    <mergeCell ref="L62:P62"/>
    <mergeCell ref="B40:E40"/>
    <mergeCell ref="F13:G13"/>
    <mergeCell ref="B8:I8"/>
    <mergeCell ref="B10:C10"/>
    <mergeCell ref="D10:E10"/>
    <mergeCell ref="H13:I13"/>
    <mergeCell ref="C13:D13"/>
    <mergeCell ref="H27:I27"/>
    <mergeCell ref="B34:F34"/>
    <mergeCell ref="B31:C31"/>
    <mergeCell ref="B32:C32"/>
    <mergeCell ref="H58:P58"/>
    <mergeCell ref="H47:P47"/>
    <mergeCell ref="H48:P48"/>
    <mergeCell ref="H49:P49"/>
    <mergeCell ref="B58:D58"/>
    <mergeCell ref="E74:F74"/>
    <mergeCell ref="C71:D71"/>
    <mergeCell ref="C72:D72"/>
    <mergeCell ref="B57:D57"/>
    <mergeCell ref="C73:D73"/>
    <mergeCell ref="B63:D63"/>
    <mergeCell ref="F63:G63"/>
    <mergeCell ref="G61:I61"/>
    <mergeCell ref="G62:K62"/>
    <mergeCell ref="H74:J74"/>
    <mergeCell ref="C70:D70"/>
    <mergeCell ref="B62:D62"/>
    <mergeCell ref="B68:D68"/>
    <mergeCell ref="B61:D61"/>
    <mergeCell ref="J61:P61"/>
    <mergeCell ref="L30:P30"/>
    <mergeCell ref="L31:P31"/>
    <mergeCell ref="J32:P32"/>
    <mergeCell ref="B50:F50"/>
    <mergeCell ref="B56:D56"/>
    <mergeCell ref="H52:P52"/>
    <mergeCell ref="H51:P51"/>
    <mergeCell ref="B49:F49"/>
    <mergeCell ref="B41:F41"/>
    <mergeCell ref="B36:D36"/>
    <mergeCell ref="B37:D37"/>
    <mergeCell ref="B52:F52"/>
    <mergeCell ref="H43:P43"/>
    <mergeCell ref="H44:P44"/>
    <mergeCell ref="H45:P45"/>
    <mergeCell ref="H46:P46"/>
    <mergeCell ref="E5:I5"/>
    <mergeCell ref="D30:E30"/>
    <mergeCell ref="D31:E31"/>
    <mergeCell ref="B17:I17"/>
    <mergeCell ref="I16:J16"/>
    <mergeCell ref="F14:I14"/>
    <mergeCell ref="B26:E26"/>
    <mergeCell ref="B28:F28"/>
    <mergeCell ref="B16:H16"/>
    <mergeCell ref="B24:I24"/>
    <mergeCell ref="B23:I23"/>
    <mergeCell ref="B22:F22"/>
    <mergeCell ref="C14:D14"/>
    <mergeCell ref="B18:I18"/>
    <mergeCell ref="B19:I19"/>
  </mergeCells>
  <phoneticPr fontId="8" type="noConversion"/>
  <dataValidations count="5">
    <dataValidation type="decimal" operator="greaterThan" allowBlank="1" showInputMessage="1" showErrorMessage="1" errorTitle="Enter number only" error="Enter number only, no text.  Do NOT add 'kg'" promptTitle="Number only" prompt="Enter number ONLY (do not add 'kg')" sqref="E36:E37" xr:uid="{00000000-0002-0000-0100-000000000000}">
      <formula1>0</formula1>
    </dataValidation>
    <dataValidation type="decimal" operator="greaterThan" allowBlank="1" showInputMessage="1" showErrorMessage="1" errorTitle="Enter number only" error="Enter number ONLY, do not add text" promptTitle="Enter number only" prompt="Enter number ONLY, do not add text" sqref="C54:C55" xr:uid="{00000000-0002-0000-0100-000001000000}">
      <formula1>0</formula1>
    </dataValidation>
    <dataValidation type="decimal" operator="greaterThan" allowBlank="1" showInputMessage="1" showErrorMessage="1" errorTitle="Enter number only" error="Enter number ONLY, do not add 'kg'" promptTitle="Enter number only" prompt="Enter number ONLY, do not add 'kg'" sqref="E56:E58 E70:E71 L70" xr:uid="{00000000-0002-0000-0100-000002000000}">
      <formula1>0</formula1>
    </dataValidation>
    <dataValidation type="whole" operator="greaterThanOrEqual" allowBlank="1" showInputMessage="1" showErrorMessage="1" errorTitle="Enter number only" error="Enter number in digits, no text" promptTitle="Enter number only" prompt="Enter number in digits, no text" sqref="E61:E62" xr:uid="{00000000-0002-0000-0100-000003000000}">
      <formula1>0</formula1>
    </dataValidation>
    <dataValidation type="decimal" operator="greaterThan" allowBlank="1" showInputMessage="1" showErrorMessage="1" errorTitle="Enter number only" error="Enter number ONLY, do not add 'kg' " promptTitle="Enter number only" prompt="Enter number ONLY, do not add 'kg' " sqref="E63:E66 H63:H66" xr:uid="{00000000-0002-0000-0100-000004000000}">
      <formula1>0</formula1>
    </dataValidation>
  </dataValidations>
  <pageMargins left="0.75" right="0.75" top="0.54" bottom="0.53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8"/>
  <sheetViews>
    <sheetView topLeftCell="BU1" workbookViewId="0">
      <selection activeCell="BT1" sqref="A1:BT1048576"/>
    </sheetView>
  </sheetViews>
  <sheetFormatPr defaultRowHeight="12.5" x14ac:dyDescent="0.25"/>
  <cols>
    <col min="1" max="23" width="9.1796875" hidden="1" customWidth="1"/>
    <col min="24" max="24" width="9.1796875" style="99" hidden="1" customWidth="1"/>
    <col min="25" max="28" width="9.1796875" hidden="1" customWidth="1"/>
    <col min="29" max="29" width="9.1796875" style="99" hidden="1" customWidth="1"/>
    <col min="30" max="33" width="9.1796875" style="73" hidden="1" customWidth="1"/>
    <col min="34" max="34" width="9.1796875" style="99" hidden="1" customWidth="1"/>
    <col min="35" max="37" width="9.1796875" style="73" hidden="1" customWidth="1"/>
    <col min="38" max="39" width="9.1796875" style="99" hidden="1" customWidth="1"/>
    <col min="40" max="42" width="9.1796875" hidden="1" customWidth="1"/>
    <col min="43" max="43" width="9.1796875" style="99" hidden="1" customWidth="1"/>
    <col min="44" max="56" width="9.1796875" hidden="1" customWidth="1"/>
    <col min="57" max="57" width="10.6328125" hidden="1" customWidth="1"/>
    <col min="58" max="58" width="11.1796875" hidden="1" customWidth="1"/>
    <col min="59" max="59" width="10.26953125" style="29" hidden="1" customWidth="1"/>
    <col min="60" max="62" width="9.1796875" style="29" hidden="1" customWidth="1"/>
    <col min="63" max="63" width="11.26953125" style="29" hidden="1" customWidth="1"/>
    <col min="64" max="65" width="12.453125" style="29" hidden="1" customWidth="1"/>
    <col min="66" max="66" width="15.36328125" style="29" hidden="1" customWidth="1"/>
    <col min="67" max="69" width="12.453125" style="29" hidden="1" customWidth="1"/>
    <col min="70" max="72" width="9.1796875" hidden="1" customWidth="1"/>
    <col min="73" max="73" width="8.7265625" customWidth="1"/>
  </cols>
  <sheetData>
    <row r="1" spans="1:73" ht="13" x14ac:dyDescent="0.3">
      <c r="A1" t="s">
        <v>110</v>
      </c>
      <c r="B1" t="s">
        <v>109</v>
      </c>
      <c r="C1" t="s">
        <v>111</v>
      </c>
      <c r="D1" t="s">
        <v>112</v>
      </c>
      <c r="E1" t="s">
        <v>113</v>
      </c>
      <c r="F1" t="s">
        <v>114</v>
      </c>
      <c r="G1" t="s">
        <v>115</v>
      </c>
      <c r="H1" t="s">
        <v>116</v>
      </c>
      <c r="I1" t="s">
        <v>117</v>
      </c>
      <c r="J1" t="s">
        <v>118</v>
      </c>
      <c r="K1" t="s">
        <v>119</v>
      </c>
      <c r="L1" t="s">
        <v>120</v>
      </c>
      <c r="M1" t="s">
        <v>144</v>
      </c>
      <c r="N1" t="s">
        <v>10</v>
      </c>
      <c r="O1" t="s">
        <v>11</v>
      </c>
      <c r="P1" t="s">
        <v>13</v>
      </c>
      <c r="Q1" t="s">
        <v>12</v>
      </c>
      <c r="R1" t="s">
        <v>125</v>
      </c>
      <c r="S1" t="s">
        <v>14</v>
      </c>
      <c r="T1" t="s">
        <v>121</v>
      </c>
      <c r="U1" t="s">
        <v>126</v>
      </c>
      <c r="V1" t="s">
        <v>145</v>
      </c>
      <c r="W1" t="s">
        <v>17</v>
      </c>
      <c r="X1" s="99" t="s">
        <v>190</v>
      </c>
      <c r="Y1" t="s">
        <v>127</v>
      </c>
      <c r="Z1" t="s">
        <v>74</v>
      </c>
      <c r="AA1" t="s">
        <v>169</v>
      </c>
      <c r="AB1" t="s">
        <v>164</v>
      </c>
      <c r="AC1" s="99" t="s">
        <v>195</v>
      </c>
      <c r="AD1" s="59" t="s">
        <v>212</v>
      </c>
      <c r="AE1" s="59" t="s">
        <v>213</v>
      </c>
      <c r="AF1" s="59" t="s">
        <v>229</v>
      </c>
      <c r="AG1" s="59" t="s">
        <v>230</v>
      </c>
      <c r="AH1" s="99" t="s">
        <v>234</v>
      </c>
      <c r="AI1" s="59" t="s">
        <v>231</v>
      </c>
      <c r="AJ1" s="59" t="s">
        <v>232</v>
      </c>
      <c r="AK1" s="59" t="s">
        <v>233</v>
      </c>
      <c r="AL1" s="99" t="s">
        <v>235</v>
      </c>
      <c r="AM1" s="99" t="s">
        <v>196</v>
      </c>
      <c r="AN1" s="17" t="s">
        <v>128</v>
      </c>
      <c r="AO1" t="s">
        <v>129</v>
      </c>
      <c r="AP1" t="s">
        <v>130</v>
      </c>
      <c r="AQ1" s="99" t="s">
        <v>192</v>
      </c>
      <c r="AR1" t="s">
        <v>131</v>
      </c>
      <c r="AS1" t="s">
        <v>132</v>
      </c>
      <c r="AT1" t="s">
        <v>133</v>
      </c>
      <c r="AU1" t="s">
        <v>134</v>
      </c>
      <c r="AV1" t="s">
        <v>135</v>
      </c>
      <c r="AW1" t="s">
        <v>136</v>
      </c>
      <c r="AX1" t="s">
        <v>137</v>
      </c>
      <c r="AY1" t="s">
        <v>138</v>
      </c>
      <c r="AZ1" t="s">
        <v>124</v>
      </c>
      <c r="BA1" t="s">
        <v>30</v>
      </c>
      <c r="BB1" t="s">
        <v>31</v>
      </c>
      <c r="BC1" t="s">
        <v>122</v>
      </c>
      <c r="BD1" t="s">
        <v>123</v>
      </c>
      <c r="BE1" t="s">
        <v>170</v>
      </c>
      <c r="BF1" t="s">
        <v>237</v>
      </c>
      <c r="BG1" s="29" t="s">
        <v>173</v>
      </c>
      <c r="BH1" s="71" t="s">
        <v>188</v>
      </c>
      <c r="BI1" s="71" t="s">
        <v>199</v>
      </c>
      <c r="BJ1" s="71" t="s">
        <v>263</v>
      </c>
      <c r="BK1" s="71" t="s">
        <v>264</v>
      </c>
      <c r="BL1" s="71" t="s">
        <v>266</v>
      </c>
      <c r="BM1" s="71" t="s">
        <v>267</v>
      </c>
      <c r="BN1" s="71" t="s">
        <v>268</v>
      </c>
      <c r="BO1" s="71" t="s">
        <v>269</v>
      </c>
      <c r="BP1" s="71" t="s">
        <v>270</v>
      </c>
      <c r="BQ1" s="71" t="s">
        <v>273</v>
      </c>
      <c r="BR1" s="27" t="s">
        <v>139</v>
      </c>
      <c r="BS1" s="27" t="s">
        <v>140</v>
      </c>
      <c r="BU1" s="59" t="s">
        <v>253</v>
      </c>
    </row>
    <row r="2" spans="1:73" s="28" customFormat="1" x14ac:dyDescent="0.25">
      <c r="A2" s="28" t="str">
        <f>IF(OR(Measurement!$C20="",Measurement!C137=FALSE),"donotimport",ROUND(Measurement!$C20,2))</f>
        <v>donotimport</v>
      </c>
      <c r="B2" s="28" t="str">
        <f>IF(Measurement!$C22="","donotimport",ROUND(Measurement!$C22,2))</f>
        <v>donotimport</v>
      </c>
      <c r="C2" s="28" t="str">
        <f>IF(Measurement!$C23="","donotimport",ROUND(Measurement!$C23,2))</f>
        <v>donotimport</v>
      </c>
      <c r="D2" s="28" t="str">
        <f>IF(Measurement!$C24="","donotimport",ROUND(Measurement!$C24,2))</f>
        <v>donotimport</v>
      </c>
      <c r="E2" s="28" t="str">
        <f>IF(Measurement!$C25="","donotimport",ROUND(Measurement!$C25,2))</f>
        <v>donotimport</v>
      </c>
      <c r="F2" s="28" t="str">
        <f>IF(Measurement!$C26="","donotimport",ROUND(Measurement!$C26,2))</f>
        <v>donotimport</v>
      </c>
      <c r="G2" s="28" t="str">
        <f>IF(Measurement!$C29="","donotimport",ROUND(Measurement!$C29,2))</f>
        <v>donotimport</v>
      </c>
      <c r="H2" s="28" t="str">
        <f>IF(Measurement!$C30="","donotimport",ROUND(Measurement!$C30,2))</f>
        <v>donotimport</v>
      </c>
      <c r="I2" s="28" t="str">
        <f>H2</f>
        <v>donotimport</v>
      </c>
      <c r="J2" s="28" t="str">
        <f>IF(Measurement!$C32="","donotimport",ROUND(Measurement!$C32,2))</f>
        <v>donotimport</v>
      </c>
      <c r="K2" s="28" t="str">
        <f>IF(Measurement!$C33="","donotimport",ROUND(Measurement!$C33,2))</f>
        <v>donotimport</v>
      </c>
      <c r="L2" s="29" t="str">
        <f>IF(Measurement!$C35="","donotimport",ROUND(Measurement!$C35,0))</f>
        <v>donotimport</v>
      </c>
      <c r="M2" s="29" t="str">
        <f>IF(Measurement!$C36="","donotimport",ROUND(Measurement!$C36,0))</f>
        <v>donotimport</v>
      </c>
      <c r="N2" s="28" t="str">
        <f>IF(Measurement!$C43="","donotimport",ROUND(Measurement!$C43,2))</f>
        <v>donotimport</v>
      </c>
      <c r="O2" s="28" t="str">
        <f>IF(Measurement!$C44="","donotimport",ROUND(Measurement!$C44,2))</f>
        <v>donotimport</v>
      </c>
      <c r="P2" s="28" t="str">
        <f>IF(Measurement!$C45="","donotimport",ROUND(Measurement!$C45,2))</f>
        <v>donotimport</v>
      </c>
      <c r="Q2" s="28" t="str">
        <f>IF(Measurement!$C46="","donotimport",ROUND(Measurement!$C46,2))</f>
        <v>donotimport</v>
      </c>
      <c r="R2" s="28" t="str">
        <f>IF(Measurement!$C47="","donotimport",ROUND(Measurement!$C47,2))</f>
        <v>donotimport</v>
      </c>
      <c r="S2" s="28" t="str">
        <f>IF(Measurement!$C48="","donotimport",ROUND(Measurement!$C48,2))</f>
        <v>donotimport</v>
      </c>
      <c r="T2" s="29" t="str">
        <f>IF(Measurement!$C129=1,"donotimport",Measurement!$C129-2)</f>
        <v>donotimport</v>
      </c>
      <c r="U2" s="28" t="str">
        <f>IF(Measurement!$C55="","donotimport",ROUND(Measurement!$C55,2))</f>
        <v>donotimport</v>
      </c>
      <c r="V2" s="28" t="str">
        <f>IF(Measurement!$C56="","donotimport",ROUND(Measurement!$C56,2))</f>
        <v>donotimport</v>
      </c>
      <c r="W2" s="28" t="str">
        <f>IF(Measurement!$C57="","donotimport",ROUND(Measurement!$C57,2))</f>
        <v>donotimport</v>
      </c>
      <c r="X2" s="101" t="str">
        <f>IF(Measurement!$C62="","donotimport",ROUND(Measurement!$C62,2))</f>
        <v>donotimport</v>
      </c>
      <c r="Y2" s="28" t="str">
        <f>IF(Measurement!$C61="","donotimport",ROUND(Measurement!$C61,2))</f>
        <v>donotimport</v>
      </c>
      <c r="Z2" s="28" t="str">
        <f>IF(Measurement!$C60="","donotimport",ROUND(Measurement!$C60,2))</f>
        <v>donotimport</v>
      </c>
      <c r="AA2" s="28" t="str">
        <f>IF(Measurement!$C59="","donotimport",ROUND(Measurement!$C59,2))</f>
        <v>donotimport</v>
      </c>
      <c r="AB2" s="28" t="str">
        <f>IF(Measurement!$C59="","donotimport",ROUND(Measurement!$C59,2))</f>
        <v>donotimport</v>
      </c>
      <c r="AC2" s="101" t="str">
        <f>IF(Measurement!$C58="","donotimport",ROUND(Measurement!$C58,2))</f>
        <v>donotimport</v>
      </c>
      <c r="AD2" s="28" t="str">
        <f>IF(Measurement!$C69="","donotimport",ROUND(Measurement!$C69,2))</f>
        <v>donotimport</v>
      </c>
      <c r="AE2" s="28" t="str">
        <f>IF(Measurement!$C70="","donotimport",ROUND(Measurement!$C70,2))</f>
        <v>donotimport</v>
      </c>
      <c r="AF2" s="28" t="str">
        <f>IF(Measurement!$C71="","donotimport",ROUND(Measurement!$C71,2))</f>
        <v>donotimport</v>
      </c>
      <c r="AG2" s="28" t="str">
        <f>IF(Measurement!$C72="","donotimport",ROUND(Measurement!$C72,2))</f>
        <v>donotimport</v>
      </c>
      <c r="AH2" s="101" t="str">
        <f>IF(Measurement!$C73="","donotimport",ROUND(Measurement!$C73,2))</f>
        <v>donotimport</v>
      </c>
      <c r="AI2" s="28" t="str">
        <f>IF(Measurement!$C74="","donotimport",ROUND(Measurement!$C74,2))</f>
        <v>donotimport</v>
      </c>
      <c r="AJ2" s="28" t="str">
        <f>IF(Measurement!$C75="","donotimport",ROUND(Measurement!$C75,2))</f>
        <v>donotimport</v>
      </c>
      <c r="AK2" s="28" t="str">
        <f>IF(Measurement!$C76="","donotimport",ROUND(Measurement!$C76,2))</f>
        <v>donotimport</v>
      </c>
      <c r="AL2" s="101" t="str">
        <f>IF(Measurement!$C77="","donotimport",ROUND(Measurement!$C77,2))</f>
        <v>donotimport</v>
      </c>
      <c r="AM2" s="101" t="str">
        <f>IF(Measurement!$C83="","donotimport",ROUND(Measurement!$C83,2))</f>
        <v>donotimport</v>
      </c>
      <c r="AN2" s="28" t="str">
        <f>IF(Measurement!$C84="","donotimport",ROUND(Measurement!$C84,2))</f>
        <v>donotimport</v>
      </c>
      <c r="AO2" s="28" t="str">
        <f>IF(Measurement!$C85="","donotimport",ROUND(Measurement!$C85,2))</f>
        <v>donotimport</v>
      </c>
      <c r="AP2" s="28" t="str">
        <f>IF(Measurement!$C86="","donotimport",ROUND(Measurement!$C86,2))</f>
        <v>donotimport</v>
      </c>
      <c r="AQ2" s="101" t="str">
        <f>IF(Measurement!$C87="","donotimport",ROUND(Measurement!$C87,2))</f>
        <v>donotimport</v>
      </c>
      <c r="AR2" s="28" t="str">
        <f>IF(Measurement!$C91="","donotimport",ROUND(Measurement!$C91,2))</f>
        <v>donotimport</v>
      </c>
      <c r="AS2" s="28" t="str">
        <f>IF(Measurement!$C92="","donotimport",ROUND(Measurement!$C92,2))</f>
        <v>donotimport</v>
      </c>
      <c r="AT2" s="28" t="str">
        <f>IF(Measurement!$C94="","donotimport",ROUND(Measurement!$C94,2))</f>
        <v>donotimport</v>
      </c>
      <c r="AU2" s="28" t="str">
        <f>IF(Measurement!$C93="","donotimport",ROUND(Measurement!$C93,2))</f>
        <v>donotimport</v>
      </c>
      <c r="AV2" s="28" t="str">
        <f>IF(Measurement!$C98="","donotimport",ROUND(Measurement!$C98,2))</f>
        <v>donotimport</v>
      </c>
      <c r="AW2" s="28" t="str">
        <f>IF(Measurement!$C99="","donotimport",ROUND(Measurement!$C99,2))</f>
        <v>donotimport</v>
      </c>
      <c r="AX2" s="28" t="str">
        <f>IF(Measurement!$C100="","donotimport",ROUND(Measurement!$C100,2))</f>
        <v>donotimport</v>
      </c>
      <c r="AY2" s="28" t="str">
        <f>IF(Measurement!$C101="","donotimport",ROUND(Measurement!$C101,2))</f>
        <v>donotimport</v>
      </c>
      <c r="AZ2" s="28" t="s">
        <v>142</v>
      </c>
      <c r="BA2" s="28" t="str">
        <f>IF(Measurement!$C105="","donotimport",ROUND(Measurement!$C105,2))</f>
        <v>donotimport</v>
      </c>
      <c r="BB2" s="28" t="str">
        <f>IF(Measurement!$C106="","donotimport",ROUND(Measurement!$C106,2))</f>
        <v>donotimport</v>
      </c>
      <c r="BC2" s="28" t="str">
        <f>IF(Measurement!$C108="","donotimport",ROUND(Measurement!$C108,2))</f>
        <v>donotimport</v>
      </c>
      <c r="BD2" s="28" t="str">
        <f>IF(Measurement!$C109="","donotimport",ROUND(Measurement!$C109,2))</f>
        <v>donotimport</v>
      </c>
      <c r="BE2" s="28" t="str">
        <f>IF(Measurement!$C65="","donotimport",ROUND(Measurement!$C65,2))</f>
        <v>donotimport</v>
      </c>
      <c r="BF2" s="28" t="str">
        <f>IF(Measurement!$C80="","donotimport",ROUND(Measurement!$C80,2))</f>
        <v>donotimport</v>
      </c>
      <c r="BG2" s="29" t="str">
        <f>IF(Measurement!$C37="","donotimport",INT(Measurement!$C37+0.5))</f>
        <v>donotimport</v>
      </c>
      <c r="BH2" s="29" t="str">
        <f>IF(Measurement!$I47="","donotimport",Measurement!$I47)</f>
        <v>donotimport</v>
      </c>
      <c r="BI2" s="29" t="str">
        <f>Inputs!E2</f>
        <v>donotimport</v>
      </c>
      <c r="BJ2" s="28" t="str">
        <f>IF(Measurement!$I30="","donotimport",ROUND(Measurement!$I30,1))</f>
        <v>donotimport</v>
      </c>
      <c r="BK2" s="28" t="str">
        <f>IF(Measurement!$I31="","donotimport",ROUND(Measurement!$I31,1))</f>
        <v>donotimport</v>
      </c>
      <c r="BL2" s="28" t="str">
        <f>IF(Measurement!$D82="","donotimport",Measurement!$D82)</f>
        <v>donotimport</v>
      </c>
      <c r="BM2" s="28" t="str">
        <f>IF(Measurement!$D54="","donotimport",Measurement!$D54)</f>
        <v>donotimport</v>
      </c>
      <c r="BN2" s="28" t="str">
        <f>IF(Measurement!$D67="","donotimport",Measurement!$D67)</f>
        <v>donotimport</v>
      </c>
      <c r="BO2" s="28" t="str">
        <f>IF(Measurement!$D90="","donotimport",Measurement!$D90)</f>
        <v>donotimport</v>
      </c>
      <c r="BP2" s="28" t="str">
        <f>IF(Measurement!$D97="","donotimport",Measurement!$D97)</f>
        <v>donotimport</v>
      </c>
      <c r="BQ2" s="28" t="str">
        <f>IF(Measurement!$D107="","donotimport",Measurement!$D107)</f>
        <v>donotimport</v>
      </c>
    </row>
    <row r="3" spans="1:73" ht="13" x14ac:dyDescent="0.3">
      <c r="AP3" s="2"/>
      <c r="AQ3" s="102"/>
      <c r="AZ3" s="2"/>
    </row>
    <row r="4" spans="1:73" x14ac:dyDescent="0.25">
      <c r="A4">
        <v>16</v>
      </c>
      <c r="B4">
        <v>17</v>
      </c>
      <c r="C4">
        <v>18</v>
      </c>
      <c r="D4">
        <v>19</v>
      </c>
      <c r="E4">
        <v>20</v>
      </c>
      <c r="F4">
        <v>21</v>
      </c>
      <c r="G4">
        <v>22</v>
      </c>
      <c r="H4">
        <v>23</v>
      </c>
      <c r="J4">
        <v>25</v>
      </c>
      <c r="K4">
        <v>26</v>
      </c>
      <c r="L4" s="17">
        <v>28</v>
      </c>
      <c r="M4" s="17">
        <v>29</v>
      </c>
      <c r="N4">
        <v>32</v>
      </c>
      <c r="O4">
        <v>33</v>
      </c>
      <c r="P4">
        <v>34</v>
      </c>
      <c r="Q4">
        <v>35</v>
      </c>
      <c r="R4">
        <v>36</v>
      </c>
      <c r="U4">
        <v>40</v>
      </c>
      <c r="V4">
        <v>41</v>
      </c>
      <c r="W4">
        <v>42</v>
      </c>
      <c r="X4" s="99">
        <v>52</v>
      </c>
      <c r="Y4">
        <v>43</v>
      </c>
      <c r="Z4">
        <v>44</v>
      </c>
      <c r="AA4" s="17">
        <v>45</v>
      </c>
      <c r="AB4" s="17"/>
      <c r="AC4" s="99">
        <v>47</v>
      </c>
      <c r="AM4" s="99">
        <v>58</v>
      </c>
      <c r="AN4">
        <v>49</v>
      </c>
      <c r="AO4">
        <v>50</v>
      </c>
      <c r="AP4" s="17">
        <v>51</v>
      </c>
      <c r="AQ4" s="99">
        <v>62</v>
      </c>
      <c r="AR4">
        <v>55</v>
      </c>
      <c r="AS4">
        <v>56</v>
      </c>
      <c r="AT4">
        <v>58</v>
      </c>
      <c r="AU4" s="17">
        <v>57</v>
      </c>
      <c r="AV4">
        <v>62</v>
      </c>
      <c r="AW4">
        <v>63</v>
      </c>
      <c r="AX4">
        <v>64</v>
      </c>
      <c r="AY4">
        <v>65</v>
      </c>
      <c r="BA4">
        <v>69</v>
      </c>
      <c r="BB4">
        <v>70</v>
      </c>
      <c r="BC4">
        <v>71</v>
      </c>
      <c r="BD4">
        <v>72</v>
      </c>
      <c r="BE4">
        <v>49</v>
      </c>
      <c r="BH4" s="29">
        <v>42</v>
      </c>
    </row>
    <row r="5" spans="1:73" x14ac:dyDescent="0.25">
      <c r="X5" s="99" t="s">
        <v>194</v>
      </c>
      <c r="AC5" s="99" t="s">
        <v>194</v>
      </c>
      <c r="AD5" s="73" t="s">
        <v>216</v>
      </c>
      <c r="AE5" s="73" t="s">
        <v>216</v>
      </c>
      <c r="AF5" s="73" t="s">
        <v>216</v>
      </c>
      <c r="AG5" s="73" t="s">
        <v>216</v>
      </c>
      <c r="AH5" s="99" t="s">
        <v>216</v>
      </c>
      <c r="AI5" s="73" t="s">
        <v>216</v>
      </c>
      <c r="AJ5" s="73" t="s">
        <v>216</v>
      </c>
      <c r="AK5" s="73" t="s">
        <v>216</v>
      </c>
      <c r="AL5" s="99" t="s">
        <v>216</v>
      </c>
      <c r="AM5" s="99" t="s">
        <v>194</v>
      </c>
      <c r="AQ5" s="99" t="s">
        <v>194</v>
      </c>
      <c r="BJ5" s="113" t="s">
        <v>265</v>
      </c>
      <c r="BK5" s="113" t="s">
        <v>265</v>
      </c>
      <c r="BL5" s="113" t="s">
        <v>271</v>
      </c>
      <c r="BM5" s="113" t="s">
        <v>271</v>
      </c>
      <c r="BN5" s="113" t="s">
        <v>271</v>
      </c>
      <c r="BO5" s="113" t="s">
        <v>271</v>
      </c>
      <c r="BP5" s="113" t="s">
        <v>271</v>
      </c>
      <c r="BQ5" s="113" t="s">
        <v>271</v>
      </c>
    </row>
    <row r="6" spans="1:73" x14ac:dyDescent="0.25">
      <c r="R6" s="83" t="s">
        <v>217</v>
      </c>
      <c r="S6" s="73" t="s">
        <v>216</v>
      </c>
      <c r="Y6" s="59" t="s">
        <v>18</v>
      </c>
      <c r="AA6" s="59" t="s">
        <v>164</v>
      </c>
      <c r="AH6" s="99" t="s">
        <v>194</v>
      </c>
      <c r="AL6" s="99" t="s">
        <v>194</v>
      </c>
      <c r="BE6" s="59" t="s">
        <v>238</v>
      </c>
      <c r="BF6" s="59" t="s">
        <v>238</v>
      </c>
      <c r="BI6" s="71" t="s">
        <v>203</v>
      </c>
      <c r="BJ6" s="71"/>
      <c r="BK6" s="71"/>
      <c r="BL6" s="71"/>
      <c r="BM6" s="71"/>
      <c r="BN6" s="71"/>
      <c r="BO6" s="71"/>
      <c r="BP6" s="71"/>
      <c r="BQ6" s="71"/>
    </row>
    <row r="7" spans="1:73" x14ac:dyDescent="0.25">
      <c r="R7" s="83" t="s">
        <v>218</v>
      </c>
      <c r="BE7" s="59" t="s">
        <v>239</v>
      </c>
      <c r="BF7" s="59" t="s">
        <v>239</v>
      </c>
      <c r="BI7" s="71" t="s">
        <v>200</v>
      </c>
      <c r="BJ7" s="71"/>
      <c r="BK7" s="71"/>
      <c r="BL7" s="71"/>
      <c r="BM7" s="71"/>
      <c r="BN7" s="71"/>
      <c r="BO7" s="71"/>
      <c r="BP7" s="71"/>
      <c r="BQ7" s="71"/>
    </row>
    <row r="8" spans="1:73" x14ac:dyDescent="0.25">
      <c r="R8" s="11">
        <v>2021</v>
      </c>
    </row>
  </sheetData>
  <sheetProtection algorithmName="SHA-512" hashValue="viB0iqSEUr+UP4snMasupz/F1wF1hS0VJH4kXHLf3jjKx5O0c1+CWefbZMrSd5l6Br0oh+Ae7kBbCbBcBQ0ekg==" saltValue="Hma+NlYa9zpm+TaKTcM2gw==" spinCount="100000" sheet="1" objects="1" scenarios="1"/>
  <phoneticPr fontId="8" type="noConversion"/>
  <pageMargins left="0.75" right="0.75" top="1" bottom="1" header="0.5" footer="0.5"/>
  <pageSetup paperSize="9" orientation="portrait" r:id="rId1"/>
  <headerFooter alignWithMargins="0"/>
  <ignoredErrors>
    <ignoredError sqref="BL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1" sqref="B1:E1048576"/>
    </sheetView>
  </sheetViews>
  <sheetFormatPr defaultRowHeight="12.5" x14ac:dyDescent="0.25"/>
  <cols>
    <col min="1" max="1" width="36" customWidth="1"/>
    <col min="2" max="3" width="10.7265625" hidden="1" customWidth="1"/>
    <col min="4" max="4" width="14.54296875" hidden="1" customWidth="1"/>
    <col min="5" max="5" width="10.26953125" style="11" hidden="1" customWidth="1"/>
    <col min="6" max="6" width="8.7265625" customWidth="1"/>
  </cols>
  <sheetData>
    <row r="1" spans="1:5" x14ac:dyDescent="0.25">
      <c r="B1" s="11">
        <v>16</v>
      </c>
      <c r="C1" s="11"/>
      <c r="D1" s="11"/>
      <c r="E1" s="83" t="s">
        <v>199</v>
      </c>
    </row>
    <row r="2" spans="1:5" x14ac:dyDescent="0.25">
      <c r="B2" s="11" t="s">
        <v>124</v>
      </c>
      <c r="C2" s="11"/>
      <c r="E2" s="11" t="str">
        <f>IF(E13=TRUE,IF(E11=TRUE,3,IF(E9&gt;0,1,IF(E10&gt;0,2,0))),"donotimport")</f>
        <v>donotimport</v>
      </c>
    </row>
    <row r="3" spans="1:5" x14ac:dyDescent="0.25">
      <c r="B3" s="30">
        <f>IF(OR(Measurement!C95&gt;0,Measurement!C102&gt;0),MAX(Measurement!C95,Measurement!C102),0)</f>
        <v>0</v>
      </c>
      <c r="C3" s="30"/>
    </row>
    <row r="4" spans="1:5" x14ac:dyDescent="0.25">
      <c r="B4" s="31"/>
      <c r="C4" s="31"/>
    </row>
    <row r="5" spans="1:5" x14ac:dyDescent="0.25">
      <c r="B5" s="31"/>
      <c r="C5" s="31"/>
      <c r="D5" s="31"/>
    </row>
    <row r="6" spans="1:5" x14ac:dyDescent="0.25">
      <c r="B6" s="31"/>
      <c r="C6" s="31"/>
      <c r="D6" s="31"/>
    </row>
    <row r="7" spans="1:5" x14ac:dyDescent="0.25">
      <c r="A7" s="32"/>
      <c r="B7" s="31"/>
      <c r="C7" s="31"/>
      <c r="D7" s="31"/>
    </row>
    <row r="8" spans="1:5" x14ac:dyDescent="0.25">
      <c r="A8" s="32"/>
      <c r="B8" s="31"/>
      <c r="C8" s="31"/>
      <c r="D8" s="31"/>
    </row>
    <row r="9" spans="1:5" x14ac:dyDescent="0.25">
      <c r="A9" s="34"/>
      <c r="B9" s="35"/>
      <c r="C9" s="35"/>
      <c r="D9" s="83" t="s">
        <v>201</v>
      </c>
      <c r="E9" s="11">
        <f>IF(OR(Measurement!C152="",Measurement!C152=0),0,1)</f>
        <v>0</v>
      </c>
    </row>
    <row r="10" spans="1:5" x14ac:dyDescent="0.25">
      <c r="A10" s="32"/>
      <c r="B10" s="30"/>
      <c r="C10" s="30"/>
      <c r="D10" s="30" t="s">
        <v>200</v>
      </c>
      <c r="E10" s="11">
        <f>IF(OR(Measurement!C153="",Measurement!C153=0),0,1)</f>
        <v>0</v>
      </c>
    </row>
    <row r="11" spans="1:5" x14ac:dyDescent="0.25">
      <c r="A11" s="33"/>
      <c r="B11" s="31"/>
      <c r="C11" s="31"/>
      <c r="D11" s="31" t="s">
        <v>202</v>
      </c>
      <c r="E11" s="11" t="b">
        <f>IF((E9+E10=2),TRUE,FALSE)</f>
        <v>0</v>
      </c>
    </row>
    <row r="12" spans="1:5" x14ac:dyDescent="0.25">
      <c r="A12" s="32"/>
      <c r="B12" s="31"/>
      <c r="C12" s="31"/>
      <c r="D12" s="31"/>
    </row>
    <row r="13" spans="1:5" x14ac:dyDescent="0.25">
      <c r="A13" s="32"/>
      <c r="B13" s="31"/>
      <c r="C13" s="31"/>
      <c r="D13" s="31" t="s">
        <v>290</v>
      </c>
      <c r="E13" s="11" t="b">
        <f>IF(Weighing!G74&gt;0,TRUE,FALSE)</f>
        <v>0</v>
      </c>
    </row>
    <row r="14" spans="1:5" x14ac:dyDescent="0.25">
      <c r="A14" s="34"/>
      <c r="B14" s="35"/>
      <c r="C14" s="35"/>
      <c r="D14" s="35" t="s">
        <v>291</v>
      </c>
    </row>
    <row r="15" spans="1:5" x14ac:dyDescent="0.25">
      <c r="A15" s="32"/>
      <c r="B15" s="30"/>
      <c r="C15" s="30"/>
      <c r="D15" s="30"/>
    </row>
    <row r="16" spans="1:5" x14ac:dyDescent="0.25">
      <c r="A16" s="33"/>
      <c r="B16" s="31"/>
      <c r="C16" s="31"/>
      <c r="D16" s="31"/>
    </row>
    <row r="17" spans="1:4" x14ac:dyDescent="0.25">
      <c r="A17" s="33"/>
      <c r="B17" s="31"/>
      <c r="C17" s="31"/>
      <c r="D17" s="31"/>
    </row>
    <row r="18" spans="1:4" x14ac:dyDescent="0.25">
      <c r="A18" s="32"/>
      <c r="B18" s="31"/>
      <c r="C18" s="31"/>
      <c r="D18" s="31"/>
    </row>
    <row r="19" spans="1:4" x14ac:dyDescent="0.25">
      <c r="A19" s="32"/>
      <c r="B19" s="31"/>
      <c r="C19" s="31"/>
      <c r="D19" s="31"/>
    </row>
    <row r="20" spans="1:4" x14ac:dyDescent="0.25">
      <c r="A20" s="32"/>
      <c r="B20" s="31"/>
      <c r="C20" s="31"/>
      <c r="D20" s="31"/>
    </row>
    <row r="21" spans="1:4" x14ac:dyDescent="0.25">
      <c r="A21" s="32"/>
      <c r="B21" s="31"/>
      <c r="C21" s="31"/>
      <c r="D21" s="31"/>
    </row>
    <row r="22" spans="1:4" x14ac:dyDescent="0.25">
      <c r="A22" s="32"/>
      <c r="B22" s="31"/>
      <c r="C22" s="31"/>
      <c r="D22" s="31"/>
    </row>
    <row r="23" spans="1:4" x14ac:dyDescent="0.25">
      <c r="A23" s="33"/>
      <c r="B23" s="31"/>
      <c r="C23" s="31"/>
      <c r="D23" s="31"/>
    </row>
    <row r="24" spans="1:4" x14ac:dyDescent="0.25">
      <c r="A24" s="32"/>
      <c r="B24" s="31"/>
      <c r="C24" s="31"/>
      <c r="D24" s="31"/>
    </row>
    <row r="25" spans="1:4" x14ac:dyDescent="0.25">
      <c r="A25" s="32"/>
      <c r="B25" s="31"/>
      <c r="C25" s="31"/>
      <c r="D25" s="31"/>
    </row>
    <row r="26" spans="1:4" x14ac:dyDescent="0.25">
      <c r="A26" s="32"/>
      <c r="B26" s="31"/>
      <c r="C26" s="31"/>
      <c r="D26" s="31"/>
    </row>
    <row r="27" spans="1:4" x14ac:dyDescent="0.25">
      <c r="A27" s="32"/>
      <c r="B27" s="31"/>
      <c r="C27" s="31"/>
      <c r="D27" s="31"/>
    </row>
    <row r="28" spans="1:4" x14ac:dyDescent="0.25">
      <c r="A28" s="32"/>
      <c r="B28" s="31"/>
      <c r="C28" s="31"/>
      <c r="D28" s="31"/>
    </row>
    <row r="29" spans="1:4" x14ac:dyDescent="0.25">
      <c r="A29" s="33"/>
      <c r="B29" s="31"/>
      <c r="C29" s="31"/>
      <c r="D29" s="31"/>
    </row>
    <row r="30" spans="1:4" x14ac:dyDescent="0.25">
      <c r="A30" s="32"/>
      <c r="B30" s="31"/>
      <c r="C30" s="31"/>
      <c r="D30" s="31"/>
    </row>
  </sheetData>
  <sheetProtection algorithmName="SHA-512" hashValue="D85JYWBfLCOvoDWCuGLj8Rv2db87Y/8p/L206CuRf8fV2BLiCoCKJ5aR+gtIu6SUDNEzumApjwko8aqXdYU/cA==" saltValue="iVR70hkm6idZYppfxbPfjQ==" spinCount="100000" sheet="1" objects="1" scenarios="1"/>
  <phoneticPr fontId="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Measurement</vt:lpstr>
      <vt:lpstr>Weighing</vt:lpstr>
      <vt:lpstr>Access Import</vt:lpstr>
      <vt:lpstr>Inputs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Howells</dc:creator>
  <cp:lastModifiedBy>Jenny Howells</cp:lastModifiedBy>
  <cp:lastPrinted>2011-01-17T09:24:22Z</cp:lastPrinted>
  <dcterms:created xsi:type="dcterms:W3CDTF">2002-08-22T15:26:52Z</dcterms:created>
  <dcterms:modified xsi:type="dcterms:W3CDTF">2026-06-09T14:36:11Z</dcterms:modified>
</cp:coreProperties>
</file>