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010" windowHeight="9080"/>
  </bookViews>
  <sheets>
    <sheet name="Sail input" sheetId="1" r:id="rId1"/>
    <sheet name="Access Import" sheetId="3" r:id="rId2"/>
    <sheet name="Inputs" sheetId="2" r:id="rId3"/>
  </sheets>
  <definedNames>
    <definedName name="Import">#REF!</definedName>
    <definedName name="_xlnm.Print_Area" localSheetId="0">'Sail input'!$B$1:$G$97</definedName>
  </definedNames>
  <calcPr calcId="145621"/>
</workbook>
</file>

<file path=xl/calcChain.xml><?xml version="1.0" encoding="utf-8"?>
<calcChain xmlns="http://schemas.openxmlformats.org/spreadsheetml/2006/main">
  <c r="F64" i="1" l="1"/>
  <c r="AN2" i="3" l="1"/>
  <c r="AJ2" i="3"/>
  <c r="AE2" i="3"/>
  <c r="T2" i="3"/>
  <c r="Z2" i="3"/>
  <c r="J2" i="3"/>
  <c r="E70" i="1" l="1"/>
  <c r="E77" i="1"/>
  <c r="M56" i="1"/>
  <c r="M55" i="1"/>
  <c r="M59" i="1"/>
  <c r="M60" i="1"/>
  <c r="M61" i="1"/>
  <c r="S2" i="3"/>
  <c r="R2" i="3"/>
  <c r="Q2" i="3"/>
  <c r="P2" i="3"/>
  <c r="O2" i="3"/>
  <c r="N2" i="3"/>
  <c r="M2" i="3"/>
  <c r="L2" i="3"/>
  <c r="K2" i="3"/>
  <c r="C99" i="1"/>
  <c r="F57" i="1" s="1"/>
  <c r="E56" i="1"/>
  <c r="E55" i="1"/>
  <c r="G2" i="3" l="1"/>
  <c r="H2" i="3" s="1"/>
  <c r="E2" i="3"/>
  <c r="I2" i="3"/>
  <c r="D2" i="3"/>
  <c r="Y2" i="3"/>
  <c r="U2" i="3"/>
  <c r="F23" i="1"/>
  <c r="F51" i="1"/>
  <c r="M58" i="1" s="1"/>
  <c r="AO2" i="3"/>
  <c r="M57" i="1"/>
  <c r="C96" i="1"/>
  <c r="F45" i="1" s="1"/>
  <c r="AM2" i="3"/>
  <c r="AL2" i="3"/>
  <c r="AI2" i="3"/>
  <c r="AH2" i="3"/>
  <c r="AG2" i="3"/>
  <c r="AF2" i="3"/>
  <c r="AD2" i="3"/>
  <c r="AC2" i="3"/>
  <c r="AB2" i="3"/>
  <c r="AA2" i="3"/>
  <c r="X2" i="3"/>
  <c r="W2" i="3"/>
  <c r="V2" i="3"/>
  <c r="F2" i="3"/>
  <c r="C2" i="3"/>
  <c r="B2" i="3"/>
  <c r="B8" i="2"/>
  <c r="B21" i="2" s="1"/>
  <c r="C97" i="1"/>
  <c r="F71" i="1" s="1"/>
  <c r="B10" i="2" s="1"/>
  <c r="B9" i="2"/>
  <c r="B13" i="2"/>
  <c r="B24" i="2" s="1"/>
  <c r="B14" i="2"/>
  <c r="C98" i="1"/>
  <c r="F78" i="1" s="1"/>
  <c r="B15" i="2" s="1"/>
  <c r="A2" i="3"/>
  <c r="B20" i="2" l="1"/>
  <c r="B19" i="2"/>
  <c r="B22" i="2"/>
  <c r="B27" i="2"/>
  <c r="B26" i="2"/>
  <c r="B25" i="2"/>
  <c r="B29" i="2" l="1"/>
  <c r="B3" i="2" s="1"/>
  <c r="AK2" i="3" s="1"/>
</calcChain>
</file>

<file path=xl/sharedStrings.xml><?xml version="1.0" encoding="utf-8"?>
<sst xmlns="http://schemas.openxmlformats.org/spreadsheetml/2006/main" count="261" uniqueCount="197">
  <si>
    <t>Sail number</t>
  </si>
  <si>
    <t>Owner(s) name</t>
  </si>
  <si>
    <t>Headsail luff length</t>
  </si>
  <si>
    <t>HHW *</t>
  </si>
  <si>
    <t>MHW</t>
  </si>
  <si>
    <t>MTW</t>
  </si>
  <si>
    <t>MUW</t>
  </si>
  <si>
    <t>Symmetric spinnaker luff</t>
  </si>
  <si>
    <t>SLU</t>
  </si>
  <si>
    <t>Symmetric spinnaker leech</t>
  </si>
  <si>
    <t>SLE</t>
  </si>
  <si>
    <t>Symmetric spinnaker foot</t>
  </si>
  <si>
    <t>Symmetric spinnaker half width</t>
  </si>
  <si>
    <t>SHW</t>
  </si>
  <si>
    <t>Asymmetric spinnaker luff</t>
  </si>
  <si>
    <t>Asymmetric spinnaker leech</t>
  </si>
  <si>
    <t>Asymmetric spinnaker foot</t>
  </si>
  <si>
    <t>Asymmetric spinnaker half width</t>
  </si>
  <si>
    <t>Mizzen staysail luff</t>
  </si>
  <si>
    <t>LLY</t>
  </si>
  <si>
    <t>Mizzen staysail LP</t>
  </si>
  <si>
    <t>LPY</t>
  </si>
  <si>
    <t>Design Class</t>
  </si>
  <si>
    <t>HTW *</t>
  </si>
  <si>
    <t>Note ref any unusual features - these must be declared.</t>
  </si>
  <si>
    <t>Calc SPA</t>
  </si>
  <si>
    <t>From complete linear data</t>
  </si>
  <si>
    <t>sym spi details complete</t>
  </si>
  <si>
    <t>asym spi details complete</t>
  </si>
  <si>
    <t>Headsail 3/4 width</t>
  </si>
  <si>
    <t>This sheet is for the purposes of sending data to the Rating Office, it should not be relied upon for</t>
  </si>
  <si>
    <t>calculation of HSA or default measurements. See the two notes at the bottom of the form.</t>
  </si>
  <si>
    <t>SAIL LOFT and/or MEASURER</t>
  </si>
  <si>
    <t>SAIL DATA</t>
  </si>
  <si>
    <t>Please only enter value eg. 9.99 ie. do not add "m" as calculations will not work!</t>
  </si>
  <si>
    <t>see IRC Rule 21.2.2</t>
  </si>
  <si>
    <t>The owner or representative of the boat will need to complete and return the appropriate</t>
  </si>
  <si>
    <t>application form (they can simply refer to this input, rather than repeating the data)</t>
  </si>
  <si>
    <t>Boat name</t>
  </si>
  <si>
    <t>All relevant data including all measured widths must be supplied.</t>
  </si>
  <si>
    <t>headsail details complete</t>
  </si>
  <si>
    <t>WARNINGS (if shown below):</t>
  </si>
  <si>
    <t>Do not change hidden cells below this point!</t>
  </si>
  <si>
    <t>Please complete in METRES  to 2 decimal places.</t>
  </si>
  <si>
    <t>Longest LL of any headsail used</t>
  </si>
  <si>
    <t>LLM</t>
  </si>
  <si>
    <t>LL</t>
  </si>
  <si>
    <t>LP</t>
  </si>
  <si>
    <t>S5</t>
  </si>
  <si>
    <t>HTW</t>
  </si>
  <si>
    <t>R1</t>
  </si>
  <si>
    <t>MU</t>
  </si>
  <si>
    <t>MI</t>
  </si>
  <si>
    <t>Manually entered SPA?</t>
  </si>
  <si>
    <t>All linear values entered?</t>
  </si>
  <si>
    <t>Calc SPA &gt; Manual SPA?</t>
  </si>
  <si>
    <t>SYMMETRIC</t>
  </si>
  <si>
    <t>All linear, no manual, calc&gt;manual:</t>
  </si>
  <si>
    <t>Not all linear, manual SPA, calc&lt;manual:</t>
  </si>
  <si>
    <t>All linear, calc&gt;manual:</t>
  </si>
  <si>
    <t>ASYMMETRIC</t>
  </si>
  <si>
    <t>SPA:</t>
  </si>
  <si>
    <t>All linear, calc&lt;manual:</t>
  </si>
  <si>
    <t>SPA</t>
  </si>
  <si>
    <t>Imported Date</t>
  </si>
  <si>
    <t>ExcelImportStatus</t>
  </si>
  <si>
    <t>AL</t>
  </si>
  <si>
    <t>AE</t>
  </si>
  <si>
    <t>AF</t>
  </si>
  <si>
    <t>AG</t>
  </si>
  <si>
    <t>SL</t>
  </si>
  <si>
    <t>SE</t>
  </si>
  <si>
    <t>SM</t>
  </si>
  <si>
    <t>SG</t>
  </si>
  <si>
    <t>YL</t>
  </si>
  <si>
    <t>YD</t>
  </si>
  <si>
    <t xml:space="preserve">Headsail:  if you did not originally build this sail, which loft did? </t>
  </si>
  <si>
    <t xml:space="preserve">Mainsail:  if you did not originally build this sail, which loft did? </t>
  </si>
  <si>
    <t xml:space="preserve">Sym spi:  if you did not originally build this sail, which loft did? </t>
  </si>
  <si>
    <t xml:space="preserve">Asym spi:  if you did not originally build this sail, which loft did? </t>
  </si>
  <si>
    <t xml:space="preserve">Staysail:  if you did not originally build this sail, which loft did? </t>
  </si>
  <si>
    <t>&lt;select from list&gt;</t>
  </si>
  <si>
    <t>Yes</t>
  </si>
  <si>
    <t>No</t>
  </si>
  <si>
    <t>Don’t know</t>
  </si>
  <si>
    <t>Endorsement</t>
  </si>
  <si>
    <t>BOAT and OWNER</t>
  </si>
  <si>
    <t>ID:</t>
  </si>
  <si>
    <t>HUW</t>
  </si>
  <si>
    <t>HUW *</t>
  </si>
  <si>
    <t>This form imports into the IRC program: Please therefore only input data to be changed and leave all other cells blank.</t>
  </si>
  <si>
    <t xml:space="preserve">ID = IHC Serial no. or </t>
  </si>
  <si>
    <t>Unique Identifier on sail</t>
  </si>
  <si>
    <t>see IRC Rule 21.7.1</t>
  </si>
  <si>
    <t>HHB</t>
  </si>
  <si>
    <t>FootOffset</t>
  </si>
  <si>
    <t>The whole of this section MUST BE COMPLETED every time (even if recut sail)</t>
  </si>
  <si>
    <t>SAIL LOFT NAME</t>
  </si>
  <si>
    <t xml:space="preserve">Is this loft IHC registered? </t>
  </si>
  <si>
    <t>IOM (IHC Lofts only)</t>
  </si>
  <si>
    <t>RYA Approved Measurer</t>
  </si>
  <si>
    <t>RORC Measurer</t>
  </si>
  <si>
    <t>IHC YES/NO</t>
  </si>
  <si>
    <t>Date sail(s) measured</t>
  </si>
  <si>
    <t>Measurer status</t>
  </si>
  <si>
    <t>Measurer ref number if applic</t>
  </si>
  <si>
    <t>MEASURER NAME</t>
  </si>
  <si>
    <r>
      <rPr>
        <sz val="9"/>
        <rFont val="Arial"/>
        <family val="2"/>
      </rPr>
      <t>List of IHC Lofts</t>
    </r>
    <r>
      <rPr>
        <sz val="8"/>
        <color indexed="12"/>
        <rFont val="Arial"/>
        <family val="2"/>
      </rPr>
      <t xml:space="preserve">: </t>
    </r>
    <r>
      <rPr>
        <u/>
        <sz val="8"/>
        <color indexed="12"/>
        <rFont val="Arial"/>
        <family val="2"/>
      </rPr>
      <t>http://www.sailing.org/classesandequipment/ihc/ihc-who-is-involved.php</t>
    </r>
  </si>
  <si>
    <t>HLU max</t>
  </si>
  <si>
    <t>HLU*</t>
  </si>
  <si>
    <t>HLP*</t>
  </si>
  <si>
    <t>SFL</t>
  </si>
  <si>
    <t>Foot Offset if greater than 7.5% HLP</t>
  </si>
  <si>
    <t>7.5% HLP =</t>
  </si>
  <si>
    <t>Mainsail 3/4 width</t>
  </si>
  <si>
    <t>Mainsail 1/2 width</t>
  </si>
  <si>
    <t>MHB</t>
  </si>
  <si>
    <t>MQW</t>
  </si>
  <si>
    <t>Mainsail 1/4 width</t>
  </si>
  <si>
    <t>Mainsail top width</t>
  </si>
  <si>
    <t>Headsail top width</t>
  </si>
  <si>
    <t>Headsail 1/4 width</t>
  </si>
  <si>
    <t>HHB *</t>
  </si>
  <si>
    <t>HQW *</t>
  </si>
  <si>
    <t>Headsail luff perpendicular</t>
  </si>
  <si>
    <t>Headsail 1/2 width</t>
  </si>
  <si>
    <t xml:space="preserve">Mainsail upper (7/8) width </t>
  </si>
  <si>
    <t>*on largest area headsail</t>
  </si>
  <si>
    <t>UMS</t>
  </si>
  <si>
    <t>HHW</t>
  </si>
  <si>
    <t>HQW</t>
  </si>
  <si>
    <t>HHB1</t>
  </si>
  <si>
    <t>ORCi Measurer</t>
  </si>
  <si>
    <t>Other IRC Rule Authority Approved Measurer</t>
  </si>
  <si>
    <t>Other (please give details in Notes box)</t>
  </si>
  <si>
    <t>Does this boat require an Endorsed certificate?*</t>
  </si>
  <si>
    <t>*If YES, approved measurer and serial no. are required.  IF IN DOUBT CHECK WITH THE BOAT'S OWNER</t>
  </si>
  <si>
    <t>Sail Description ( J1, J2 Etc)</t>
  </si>
  <si>
    <t>Sail Description</t>
  </si>
  <si>
    <t>Sail Description (S1, colour, Etc)</t>
  </si>
  <si>
    <t>Sail Description (A1, colour, Etc)</t>
  </si>
  <si>
    <r>
      <t>NOTE:</t>
    </r>
    <r>
      <rPr>
        <b/>
        <sz val="10"/>
        <rFont val="Arial"/>
        <family val="2"/>
      </rPr>
      <t xml:space="preserve"> This form does not constitute an IRC amendment or other rating request.</t>
    </r>
  </si>
  <si>
    <t>Headsail 7/8 width</t>
  </si>
  <si>
    <t xml:space="preserve">UMS </t>
  </si>
  <si>
    <t>UMS (IMS Rule G2)</t>
  </si>
  <si>
    <t>declared.</t>
  </si>
  <si>
    <t>Please note:</t>
  </si>
  <si>
    <t>Please put any addional comments here:</t>
  </si>
  <si>
    <r>
      <rPr>
        <b/>
        <sz val="9"/>
        <rFont val="Arial"/>
        <family val="2"/>
      </rPr>
      <t>SPINNAKERS:</t>
    </r>
    <r>
      <rPr>
        <sz val="9"/>
        <rFont val="Arial"/>
        <family val="2"/>
      </rPr>
      <t xml:space="preserve"> IRC Rule 21.6.2 requires all linear data for the spinnaker(s) to be</t>
    </r>
  </si>
  <si>
    <t>There are no 'default' headsail or mainsail widths.</t>
  </si>
  <si>
    <t>IRC HSA calc</t>
  </si>
  <si>
    <t>from complete linear data</t>
  </si>
  <si>
    <t>FSFL</t>
  </si>
  <si>
    <t>FSHW</t>
  </si>
  <si>
    <t>FLU</t>
  </si>
  <si>
    <t>FLP</t>
  </si>
  <si>
    <t>FHB</t>
  </si>
  <si>
    <t>FUW</t>
  </si>
  <si>
    <t>FTW</t>
  </si>
  <si>
    <t>FHW</t>
  </si>
  <si>
    <t>FQW</t>
  </si>
  <si>
    <t>new 2021</t>
  </si>
  <si>
    <t xml:space="preserve">Flying Headsail:  if you did not originally build this sail, which loft did? </t>
  </si>
  <si>
    <t>Flying Headsail luff perpendicular</t>
  </si>
  <si>
    <t>Flying Headsail foot length</t>
  </si>
  <si>
    <t>Flying Headsail half width</t>
  </si>
  <si>
    <t>Flying Headsail top width</t>
  </si>
  <si>
    <t>Flying Headsail 7/8 width</t>
  </si>
  <si>
    <t>Flying Headsail 3/4 width</t>
  </si>
  <si>
    <t>Flying Headsail 1/2 width</t>
  </si>
  <si>
    <t>Flying Headsail 1/4 width</t>
  </si>
  <si>
    <t>IRC FSA calc</t>
  </si>
  <si>
    <t xml:space="preserve">flying headsail details </t>
  </si>
  <si>
    <t>Flying Headsail luff length</t>
  </si>
  <si>
    <t>MAINSAIL</t>
  </si>
  <si>
    <t>HEADSAIL</t>
  </si>
  <si>
    <t>FLYING HEADSAIL</t>
  </si>
  <si>
    <t>SYMMETRIC SPI</t>
  </si>
  <si>
    <t>ASYMMETRIC SPI</t>
  </si>
  <si>
    <t xml:space="preserve">Sail Description </t>
  </si>
  <si>
    <t>IRC Rules require all linear data for spinnakers to be measured/supplied.</t>
  </si>
  <si>
    <t>STAYSAIL</t>
  </si>
  <si>
    <t>IRC Certificate number if known</t>
  </si>
  <si>
    <r>
      <t>Data marked</t>
    </r>
    <r>
      <rPr>
        <b/>
        <sz val="11"/>
        <color rgb="FF0070C0"/>
        <rFont val="Arial"/>
        <family val="2"/>
      </rPr>
      <t xml:space="preserve"> 'UMS'</t>
    </r>
    <r>
      <rPr>
        <b/>
        <sz val="11"/>
        <rFont val="Arial"/>
        <family val="2"/>
      </rPr>
      <t xml:space="preserve"> is not currently used for IRC rating calculation but please complete the data for UMS (Universal Measurement System) purposes. Thank you.</t>
    </r>
  </si>
  <si>
    <t>If loft, measurer or sail ID details are missing, these will be requested before processing the certificate.</t>
  </si>
  <si>
    <t>MAINSAIL, HEADSAIL &amp; FLYING HEADSAIL: please note the order of the inputs</t>
  </si>
  <si>
    <t>Widths are input from the top of the sail first.</t>
  </si>
  <si>
    <t>HeadsailIHC</t>
  </si>
  <si>
    <t>MainIHC</t>
  </si>
  <si>
    <t>FlyingHeadsailIHC</t>
  </si>
  <si>
    <t>SpinIHC</t>
  </si>
  <si>
    <t>AsymSpinIHC</t>
  </si>
  <si>
    <t>MizzenIHC</t>
  </si>
  <si>
    <t>Foot Offset if greater than 7.5% FHLP</t>
  </si>
  <si>
    <t>7.5% FHLP =</t>
  </si>
  <si>
    <r>
      <t>IRC SAIL INPUT</t>
    </r>
    <r>
      <rPr>
        <b/>
        <sz val="12"/>
        <color indexed="62"/>
        <rFont val="Arial"/>
        <family val="2"/>
      </rPr>
      <t xml:space="preserve">  </t>
    </r>
    <r>
      <rPr>
        <sz val="12"/>
        <color indexed="62"/>
        <rFont val="Arial"/>
        <family val="2"/>
      </rPr>
      <t xml:space="preserve">(from January 2021 - </t>
    </r>
    <r>
      <rPr>
        <sz val="10"/>
        <color indexed="62"/>
        <rFont val="Arial"/>
        <family val="2"/>
      </rPr>
      <t>v.201207)</t>
    </r>
  </si>
  <si>
    <t>ENDDATA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</si>
</sst>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9"/>
      <color indexed="56"/>
      <name val="Arial"/>
      <family val="2"/>
    </font>
    <font>
      <i/>
      <sz val="9"/>
      <color indexed="10"/>
      <name val="Arial"/>
      <family val="2"/>
    </font>
    <font>
      <b/>
      <sz val="12"/>
      <color indexed="10"/>
      <name val="Arial"/>
      <family val="2"/>
    </font>
    <font>
      <i/>
      <sz val="9"/>
      <color indexed="12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u/>
      <sz val="8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i/>
      <sz val="10"/>
      <color indexed="10"/>
      <name val="Arial"/>
      <family val="2"/>
    </font>
    <font>
      <u/>
      <sz val="10"/>
      <color theme="10"/>
      <name val="Arial"/>
      <family val="2"/>
    </font>
    <font>
      <sz val="10"/>
      <color theme="1" tint="0.499984740745262"/>
      <name val="Arial"/>
      <family val="2"/>
    </font>
    <font>
      <b/>
      <sz val="11"/>
      <color rgb="FF00206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6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Protection="1">
      <protection locked="0"/>
    </xf>
    <xf numFmtId="0" fontId="2" fillId="0" borderId="5" xfId="0" applyFont="1" applyFill="1" applyBorder="1" applyAlignment="1">
      <alignment horizontal="left"/>
    </xf>
    <xf numFmtId="0" fontId="2" fillId="0" borderId="3" xfId="0" applyFont="1" applyBorder="1"/>
    <xf numFmtId="0" fontId="2" fillId="0" borderId="5" xfId="0" applyFont="1" applyBorder="1"/>
    <xf numFmtId="0" fontId="15" fillId="0" borderId="0" xfId="0" applyFont="1"/>
    <xf numFmtId="0" fontId="4" fillId="0" borderId="0" xfId="0" applyFont="1"/>
    <xf numFmtId="2" fontId="2" fillId="0" borderId="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Protection="1">
      <protection locked="0"/>
    </xf>
    <xf numFmtId="0" fontId="3" fillId="0" borderId="0" xfId="0" applyFont="1" applyBorder="1"/>
    <xf numFmtId="0" fontId="1" fillId="0" borderId="0" xfId="0" applyFont="1"/>
    <xf numFmtId="2" fontId="0" fillId="0" borderId="0" xfId="0" applyNumberFormat="1"/>
    <xf numFmtId="0" fontId="16" fillId="0" borderId="9" xfId="0" applyFont="1" applyFill="1" applyBorder="1" applyProtection="1"/>
    <xf numFmtId="0" fontId="0" fillId="0" borderId="0" xfId="0" applyAlignment="1">
      <alignment horizontal="center"/>
    </xf>
    <xf numFmtId="2" fontId="17" fillId="0" borderId="0" xfId="0" applyNumberFormat="1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Protection="1"/>
    <xf numFmtId="2" fontId="2" fillId="0" borderId="0" xfId="0" applyNumberFormat="1" applyFont="1" applyFill="1" applyBorder="1" applyAlignment="1" applyProtection="1">
      <alignment horizontal="center"/>
    </xf>
    <xf numFmtId="0" fontId="6" fillId="0" borderId="10" xfId="0" applyFont="1" applyFill="1" applyBorder="1" applyProtection="1">
      <protection locked="0"/>
    </xf>
    <xf numFmtId="2" fontId="2" fillId="0" borderId="11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9" fillId="0" borderId="0" xfId="0" applyFont="1"/>
    <xf numFmtId="2" fontId="7" fillId="0" borderId="0" xfId="0" applyNumberFormat="1" applyFont="1" applyBorder="1" applyAlignment="1">
      <alignment horizontal="left"/>
    </xf>
    <xf numFmtId="0" fontId="2" fillId="0" borderId="6" xfId="0" applyFont="1" applyFill="1" applyBorder="1" applyProtection="1">
      <protection locked="0"/>
    </xf>
    <xf numFmtId="2" fontId="7" fillId="0" borderId="0" xfId="1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2" fillId="0" borderId="0" xfId="0" applyFont="1" applyBorder="1" applyProtection="1"/>
    <xf numFmtId="0" fontId="2" fillId="0" borderId="16" xfId="0" applyFont="1" applyBorder="1" applyAlignment="1" applyProtection="1">
      <alignment horizontal="right" vertical="center"/>
    </xf>
    <xf numFmtId="49" fontId="1" fillId="0" borderId="0" xfId="0" applyNumberFormat="1" applyFont="1" applyFill="1" applyBorder="1" applyProtection="1"/>
    <xf numFmtId="49" fontId="1" fillId="0" borderId="6" xfId="0" applyNumberFormat="1" applyFont="1" applyFill="1" applyBorder="1" applyProtection="1"/>
    <xf numFmtId="0" fontId="2" fillId="0" borderId="8" xfId="0" applyFont="1" applyBorder="1" applyProtection="1"/>
    <xf numFmtId="0" fontId="3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left"/>
    </xf>
    <xf numFmtId="0" fontId="2" fillId="0" borderId="8" xfId="0" applyFont="1" applyFill="1" applyBorder="1" applyProtection="1"/>
    <xf numFmtId="2" fontId="2" fillId="0" borderId="3" xfId="0" applyNumberFormat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2" fontId="7" fillId="0" borderId="0" xfId="1" applyNumberFormat="1" applyFont="1" applyFill="1" applyBorder="1" applyAlignment="1" applyProtection="1">
      <alignment horizontal="left"/>
    </xf>
    <xf numFmtId="0" fontId="6" fillId="0" borderId="8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0" xfId="0" applyFont="1" applyFill="1" applyBorder="1" applyProtection="1"/>
    <xf numFmtId="0" fontId="3" fillId="0" borderId="0" xfId="0" applyFont="1" applyFill="1" applyBorder="1" applyProtection="1"/>
    <xf numFmtId="0" fontId="3" fillId="0" borderId="6" xfId="0" applyFont="1" applyFill="1" applyBorder="1" applyProtection="1"/>
    <xf numFmtId="0" fontId="3" fillId="0" borderId="0" xfId="0" applyFont="1" applyFill="1" applyBorder="1" applyProtection="1">
      <protection locked="0"/>
    </xf>
    <xf numFmtId="0" fontId="2" fillId="0" borderId="3" xfId="0" applyFont="1" applyBorder="1" applyAlignment="1">
      <alignment horizontal="left"/>
    </xf>
    <xf numFmtId="0" fontId="31" fillId="0" borderId="5" xfId="2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 applyProtection="1">
      <alignment vertical="center"/>
    </xf>
    <xf numFmtId="0" fontId="3" fillId="0" borderId="6" xfId="0" applyFont="1" applyFill="1" applyBorder="1" applyAlignment="1">
      <alignment horizontal="center"/>
    </xf>
    <xf numFmtId="2" fontId="2" fillId="2" borderId="9" xfId="0" applyNumberFormat="1" applyFont="1" applyFill="1" applyBorder="1" applyAlignment="1" applyProtection="1">
      <alignment horizontal="left"/>
      <protection locked="0"/>
    </xf>
    <xf numFmtId="2" fontId="24" fillId="0" borderId="0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" fillId="0" borderId="5" xfId="0" applyFont="1" applyFill="1" applyBorder="1" applyProtection="1">
      <protection locked="0"/>
    </xf>
    <xf numFmtId="49" fontId="5" fillId="0" borderId="8" xfId="0" applyNumberFormat="1" applyFont="1" applyFill="1" applyBorder="1" applyProtection="1"/>
    <xf numFmtId="49" fontId="2" fillId="0" borderId="1" xfId="0" applyNumberFormat="1" applyFont="1" applyBorder="1" applyAlignment="1" applyProtection="1">
      <alignment horizontal="right"/>
    </xf>
    <xf numFmtId="49" fontId="4" fillId="0" borderId="6" xfId="0" applyNumberFormat="1" applyFont="1" applyFill="1" applyBorder="1" applyProtection="1"/>
    <xf numFmtId="0" fontId="34" fillId="0" borderId="0" xfId="0" applyFont="1"/>
    <xf numFmtId="0" fontId="3" fillId="0" borderId="0" xfId="0" applyFont="1" applyFill="1" applyBorder="1" applyAlignment="1" applyProtection="1">
      <alignment horizontal="left"/>
    </xf>
    <xf numFmtId="2" fontId="2" fillId="2" borderId="18" xfId="0" applyNumberFormat="1" applyFont="1" applyFill="1" applyBorder="1" applyAlignment="1" applyProtection="1">
      <alignment horizontal="left" vertical="center"/>
      <protection locked="0"/>
    </xf>
    <xf numFmtId="2" fontId="2" fillId="2" borderId="9" xfId="0" applyNumberFormat="1" applyFont="1" applyFill="1" applyBorder="1" applyAlignment="1" applyProtection="1">
      <alignment horizontal="left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</xf>
    <xf numFmtId="0" fontId="38" fillId="0" borderId="0" xfId="0" applyFont="1"/>
    <xf numFmtId="2" fontId="38" fillId="0" borderId="0" xfId="0" applyNumberFormat="1" applyFont="1"/>
    <xf numFmtId="0" fontId="6" fillId="0" borderId="6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2" fontId="24" fillId="0" borderId="3" xfId="1" applyNumberFormat="1" applyFont="1" applyFill="1" applyBorder="1" applyAlignment="1">
      <alignment horizontal="right" vertical="center"/>
    </xf>
    <xf numFmtId="2" fontId="24" fillId="0" borderId="5" xfId="1" applyNumberFormat="1" applyFont="1" applyFill="1" applyBorder="1" applyAlignment="1">
      <alignment horizontal="right" vertical="center"/>
    </xf>
    <xf numFmtId="0" fontId="2" fillId="6" borderId="0" xfId="0" applyFont="1" applyFill="1" applyBorder="1"/>
    <xf numFmtId="0" fontId="2" fillId="6" borderId="0" xfId="0" applyFont="1" applyFill="1"/>
    <xf numFmtId="0" fontId="2" fillId="6" borderId="6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 applyAlignment="1">
      <alignment horizontal="center"/>
    </xf>
    <xf numFmtId="0" fontId="40" fillId="0" borderId="0" xfId="0" applyFont="1" applyBorder="1"/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/>
    <xf numFmtId="2" fontId="42" fillId="0" borderId="0" xfId="0" applyNumberFormat="1" applyFont="1"/>
    <xf numFmtId="0" fontId="1" fillId="0" borderId="0" xfId="0" applyFont="1" applyFill="1" applyBorder="1"/>
    <xf numFmtId="0" fontId="42" fillId="0" borderId="0" xfId="0" applyFont="1" applyFill="1" applyBorder="1"/>
    <xf numFmtId="0" fontId="42" fillId="0" borderId="0" xfId="0" applyFont="1" applyProtection="1"/>
    <xf numFmtId="0" fontId="43" fillId="0" borderId="0" xfId="0" applyFont="1" applyProtection="1"/>
    <xf numFmtId="0" fontId="43" fillId="0" borderId="0" xfId="0" applyFont="1"/>
    <xf numFmtId="0" fontId="25" fillId="0" borderId="6" xfId="0" applyFont="1" applyFill="1" applyBorder="1" applyAlignment="1" applyProtection="1">
      <alignment horizontal="center"/>
    </xf>
    <xf numFmtId="2" fontId="2" fillId="2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center"/>
    </xf>
    <xf numFmtId="2" fontId="2" fillId="2" borderId="25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center"/>
    </xf>
    <xf numFmtId="2" fontId="2" fillId="2" borderId="27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/>
    <xf numFmtId="0" fontId="2" fillId="0" borderId="24" xfId="0" applyFont="1" applyBorder="1"/>
    <xf numFmtId="0" fontId="2" fillId="0" borderId="26" xfId="0" applyFont="1" applyBorder="1"/>
    <xf numFmtId="0" fontId="2" fillId="6" borderId="8" xfId="0" applyFont="1" applyFill="1" applyBorder="1"/>
    <xf numFmtId="0" fontId="44" fillId="0" borderId="0" xfId="0" applyNumberFormat="1" applyFont="1" applyBorder="1" applyAlignment="1" applyProtection="1">
      <alignment horizontal="left"/>
    </xf>
    <xf numFmtId="49" fontId="5" fillId="8" borderId="9" xfId="0" applyNumberFormat="1" applyFont="1" applyFill="1" applyBorder="1" applyProtection="1">
      <protection locked="0"/>
    </xf>
    <xf numFmtId="49" fontId="5" fillId="0" borderId="5" xfId="0" applyNumberFormat="1" applyFont="1" applyFill="1" applyBorder="1" applyProtection="1"/>
    <xf numFmtId="0" fontId="25" fillId="9" borderId="17" xfId="0" applyFont="1" applyFill="1" applyBorder="1" applyAlignment="1" applyProtection="1">
      <alignment horizontal="center"/>
    </xf>
    <xf numFmtId="0" fontId="25" fillId="9" borderId="18" xfId="0" applyFont="1" applyFill="1" applyBorder="1" applyAlignment="1" applyProtection="1">
      <alignment horizontal="center"/>
    </xf>
    <xf numFmtId="0" fontId="13" fillId="0" borderId="0" xfId="0" applyFont="1" applyBorder="1"/>
    <xf numFmtId="0" fontId="13" fillId="0" borderId="6" xfId="0" applyFont="1" applyBorder="1"/>
    <xf numFmtId="0" fontId="33" fillId="0" borderId="1" xfId="0" applyFont="1" applyBorder="1"/>
    <xf numFmtId="49" fontId="2" fillId="9" borderId="9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Protection="1"/>
    <xf numFmtId="2" fontId="1" fillId="0" borderId="0" xfId="0" applyNumberFormat="1" applyFont="1"/>
    <xf numFmtId="0" fontId="14" fillId="6" borderId="6" xfId="0" applyFont="1" applyFill="1" applyBorder="1" applyAlignment="1">
      <alignment horizontal="center" vertical="center" textRotation="90"/>
    </xf>
    <xf numFmtId="49" fontId="5" fillId="2" borderId="11" xfId="0" applyNumberFormat="1" applyFont="1" applyFill="1" applyBorder="1" applyProtection="1"/>
    <xf numFmtId="2" fontId="24" fillId="0" borderId="0" xfId="1" applyNumberFormat="1" applyFont="1" applyFill="1" applyBorder="1" applyAlignment="1" applyProtection="1">
      <alignment horizontal="right" vertical="center"/>
    </xf>
    <xf numFmtId="49" fontId="2" fillId="0" borderId="7" xfId="0" applyNumberFormat="1" applyFont="1" applyFill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right"/>
    </xf>
    <xf numFmtId="2" fontId="7" fillId="0" borderId="10" xfId="0" applyNumberFormat="1" applyFont="1" applyBorder="1" applyAlignment="1" applyProtection="1">
      <alignment horizontal="left"/>
    </xf>
    <xf numFmtId="2" fontId="2" fillId="7" borderId="15" xfId="0" applyNumberFormat="1" applyFont="1" applyFill="1" applyBorder="1" applyAlignment="1" applyProtection="1">
      <alignment horizontal="left"/>
      <protection locked="0"/>
    </xf>
    <xf numFmtId="2" fontId="2" fillId="7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Protection="1"/>
    <xf numFmtId="49" fontId="3" fillId="7" borderId="15" xfId="0" applyNumberFormat="1" applyFont="1" applyFill="1" applyBorder="1" applyProtection="1">
      <protection locked="0"/>
    </xf>
    <xf numFmtId="49" fontId="3" fillId="7" borderId="11" xfId="0" applyNumberFormat="1" applyFont="1" applyFill="1" applyBorder="1" applyProtection="1">
      <protection locked="0"/>
    </xf>
    <xf numFmtId="49" fontId="3" fillId="7" borderId="10" xfId="0" applyNumberFormat="1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3" fillId="3" borderId="3" xfId="0" applyFont="1" applyFill="1" applyBorder="1" applyAlignment="1" applyProtection="1">
      <alignment horizontal="center"/>
    </xf>
    <xf numFmtId="0" fontId="23" fillId="3" borderId="7" xfId="0" applyFont="1" applyFill="1" applyBorder="1" applyAlignment="1" applyProtection="1">
      <alignment horizontal="center"/>
    </xf>
    <xf numFmtId="0" fontId="23" fillId="3" borderId="5" xfId="0" applyFont="1" applyFill="1" applyBorder="1" applyAlignment="1" applyProtection="1">
      <alignment horizontal="center"/>
    </xf>
    <xf numFmtId="0" fontId="23" fillId="3" borderId="8" xfId="0" applyFont="1" applyFill="1" applyBorder="1" applyAlignment="1" applyProtection="1">
      <alignment horizontal="center"/>
    </xf>
    <xf numFmtId="0" fontId="12" fillId="0" borderId="3" xfId="0" applyFont="1" applyFill="1" applyBorder="1" applyProtection="1"/>
    <xf numFmtId="0" fontId="22" fillId="6" borderId="11" xfId="0" applyFont="1" applyFill="1" applyBorder="1" applyAlignment="1" applyProtection="1">
      <alignment horizontal="center"/>
    </xf>
    <xf numFmtId="0" fontId="22" fillId="6" borderId="10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4" fillId="8" borderId="4" xfId="0" applyNumberFormat="1" applyFont="1" applyFill="1" applyBorder="1" applyProtection="1">
      <protection locked="0"/>
    </xf>
    <xf numFmtId="49" fontId="4" fillId="8" borderId="5" xfId="0" applyNumberFormat="1" applyFont="1" applyFill="1" applyBorder="1" applyProtection="1">
      <protection locked="0"/>
    </xf>
    <xf numFmtId="49" fontId="4" fillId="8" borderId="8" xfId="0" applyNumberFormat="1" applyFont="1" applyFill="1" applyBorder="1" applyProtection="1">
      <protection locked="0"/>
    </xf>
    <xf numFmtId="0" fontId="23" fillId="6" borderId="15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0" fillId="0" borderId="1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6" xfId="0" applyFont="1" applyFill="1" applyBorder="1" applyAlignment="1" applyProtection="1">
      <alignment horizontal="center"/>
    </xf>
    <xf numFmtId="2" fontId="18" fillId="7" borderId="15" xfId="1" applyNumberFormat="1" applyFont="1" applyFill="1" applyBorder="1" applyAlignment="1" applyProtection="1">
      <alignment horizontal="left"/>
      <protection locked="0"/>
    </xf>
    <xf numFmtId="2" fontId="18" fillId="7" borderId="10" xfId="1" applyNumberFormat="1" applyFont="1" applyFill="1" applyBorder="1" applyAlignment="1" applyProtection="1">
      <alignment horizontal="left"/>
      <protection locked="0"/>
    </xf>
    <xf numFmtId="49" fontId="3" fillId="7" borderId="2" xfId="0" applyNumberFormat="1" applyFont="1" applyFill="1" applyBorder="1" applyProtection="1">
      <protection locked="0"/>
    </xf>
    <xf numFmtId="49" fontId="3" fillId="7" borderId="3" xfId="0" applyNumberFormat="1" applyFont="1" applyFill="1" applyBorder="1" applyProtection="1">
      <protection locked="0"/>
    </xf>
    <xf numFmtId="49" fontId="4" fillId="8" borderId="15" xfId="0" applyNumberFormat="1" applyFont="1" applyFill="1" applyBorder="1" applyProtection="1">
      <protection locked="0"/>
    </xf>
    <xf numFmtId="49" fontId="4" fillId="8" borderId="11" xfId="0" applyNumberFormat="1" applyFont="1" applyFill="1" applyBorder="1" applyProtection="1">
      <protection locked="0"/>
    </xf>
    <xf numFmtId="0" fontId="3" fillId="7" borderId="15" xfId="0" applyFont="1" applyFill="1" applyBorder="1" applyAlignment="1" applyProtection="1">
      <alignment horizontal="left"/>
      <protection locked="0"/>
    </xf>
    <xf numFmtId="0" fontId="3" fillId="7" borderId="11" xfId="0" applyFont="1" applyFill="1" applyBorder="1" applyAlignment="1" applyProtection="1">
      <alignment horizontal="left"/>
      <protection locked="0"/>
    </xf>
    <xf numFmtId="0" fontId="3" fillId="7" borderId="10" xfId="0" applyFont="1" applyFill="1" applyBorder="1" applyAlignment="1" applyProtection="1">
      <alignment horizontal="left"/>
      <protection locked="0"/>
    </xf>
    <xf numFmtId="49" fontId="2" fillId="8" borderId="15" xfId="0" applyNumberFormat="1" applyFont="1" applyFill="1" applyBorder="1" applyProtection="1">
      <protection locked="0"/>
    </xf>
    <xf numFmtId="49" fontId="2" fillId="8" borderId="10" xfId="0" applyNumberFormat="1" applyFont="1" applyFill="1" applyBorder="1" applyProtection="1">
      <protection locked="0"/>
    </xf>
    <xf numFmtId="0" fontId="6" fillId="0" borderId="15" xfId="0" applyFont="1" applyBorder="1" applyProtection="1"/>
    <xf numFmtId="0" fontId="6" fillId="0" borderId="3" xfId="0" applyFont="1" applyBorder="1" applyProtection="1"/>
    <xf numFmtId="0" fontId="6" fillId="0" borderId="7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3" fillId="0" borderId="0" xfId="0" applyFont="1" applyBorder="1"/>
    <xf numFmtId="0" fontId="3" fillId="0" borderId="6" xfId="0" applyFont="1" applyBorder="1"/>
    <xf numFmtId="0" fontId="21" fillId="0" borderId="0" xfId="0" applyFont="1" applyAlignment="1">
      <alignment horizontal="left" vertical="center" wrapText="1"/>
    </xf>
    <xf numFmtId="0" fontId="36" fillId="0" borderId="3" xfId="0" applyFont="1" applyFill="1" applyBorder="1" applyAlignment="1" applyProtection="1">
      <alignment horizontal="center" vertical="center"/>
    </xf>
    <xf numFmtId="0" fontId="36" fillId="0" borderId="7" xfId="0" applyFont="1" applyFill="1" applyBorder="1" applyAlignment="1" applyProtection="1">
      <alignment horizontal="center" vertical="center"/>
    </xf>
    <xf numFmtId="0" fontId="3" fillId="7" borderId="9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 vertical="center"/>
    </xf>
    <xf numFmtId="0" fontId="2" fillId="7" borderId="2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2" fillId="0" borderId="0" xfId="0" applyFont="1" applyFill="1" applyBorder="1"/>
    <xf numFmtId="0" fontId="31" fillId="0" borderId="3" xfId="2" applyFont="1" applyFill="1" applyBorder="1" applyAlignment="1" applyProtection="1">
      <alignment wrapText="1"/>
      <protection locked="0"/>
    </xf>
    <xf numFmtId="0" fontId="31" fillId="0" borderId="7" xfId="2" applyFont="1" applyFill="1" applyBorder="1" applyAlignment="1" applyProtection="1">
      <alignment wrapText="1"/>
      <protection locked="0"/>
    </xf>
    <xf numFmtId="0" fontId="31" fillId="0" borderId="5" xfId="2" applyFont="1" applyFill="1" applyBorder="1" applyAlignment="1" applyProtection="1">
      <alignment wrapText="1"/>
      <protection locked="0"/>
    </xf>
    <xf numFmtId="0" fontId="31" fillId="0" borderId="8" xfId="2" applyFont="1" applyFill="1" applyBorder="1" applyAlignment="1" applyProtection="1">
      <alignment wrapText="1"/>
      <protection locked="0"/>
    </xf>
    <xf numFmtId="0" fontId="23" fillId="6" borderId="11" xfId="0" applyFont="1" applyFill="1" applyBorder="1" applyAlignment="1" applyProtection="1">
      <alignment horizontal="center"/>
    </xf>
    <xf numFmtId="0" fontId="23" fillId="6" borderId="10" xfId="0" applyFont="1" applyFill="1" applyBorder="1" applyAlignment="1" applyProtection="1">
      <alignment horizontal="center"/>
    </xf>
    <xf numFmtId="49" fontId="0" fillId="8" borderId="15" xfId="0" applyNumberFormat="1" applyFill="1" applyBorder="1" applyProtection="1">
      <protection locked="0"/>
    </xf>
    <xf numFmtId="49" fontId="0" fillId="8" borderId="11" xfId="0" applyNumberFormat="1" applyFill="1" applyBorder="1" applyProtection="1">
      <protection locked="0"/>
    </xf>
    <xf numFmtId="49" fontId="0" fillId="8" borderId="5" xfId="0" applyNumberFormat="1" applyFill="1" applyBorder="1" applyProtection="1">
      <protection locked="0"/>
    </xf>
    <xf numFmtId="49" fontId="0" fillId="8" borderId="8" xfId="0" applyNumberFormat="1" applyFill="1" applyBorder="1" applyProtection="1"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5" fillId="0" borderId="5" xfId="0" applyFont="1" applyBorder="1" applyAlignment="1" applyProtection="1">
      <alignment horizontal="center" vertical="center" wrapText="1"/>
    </xf>
    <xf numFmtId="0" fontId="35" fillId="0" borderId="8" xfId="0" applyFont="1" applyBorder="1" applyAlignment="1" applyProtection="1">
      <alignment horizontal="center" vertical="center" wrapText="1"/>
    </xf>
    <xf numFmtId="0" fontId="39" fillId="4" borderId="20" xfId="0" applyFont="1" applyFill="1" applyBorder="1"/>
    <xf numFmtId="0" fontId="3" fillId="0" borderId="19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39" fillId="4" borderId="19" xfId="0" applyFont="1" applyFill="1" applyBorder="1" applyProtection="1">
      <protection locked="0"/>
    </xf>
    <xf numFmtId="0" fontId="14" fillId="6" borderId="6" xfId="0" applyFont="1" applyFill="1" applyBorder="1" applyAlignment="1">
      <alignment horizontal="center" vertical="center" textRotation="90"/>
    </xf>
    <xf numFmtId="0" fontId="15" fillId="5" borderId="2" xfId="0" applyFont="1" applyFill="1" applyBorder="1"/>
    <xf numFmtId="0" fontId="15" fillId="5" borderId="3" xfId="0" applyFont="1" applyFill="1" applyBorder="1"/>
    <xf numFmtId="0" fontId="15" fillId="5" borderId="7" xfId="0" applyFont="1" applyFill="1" applyBorder="1"/>
    <xf numFmtId="0" fontId="1" fillId="5" borderId="1" xfId="0" applyFont="1" applyFill="1" applyBorder="1"/>
    <xf numFmtId="0" fontId="1" fillId="5" borderId="0" xfId="0" applyFont="1" applyFill="1" applyBorder="1"/>
    <xf numFmtId="0" fontId="1" fillId="5" borderId="6" xfId="0" applyFont="1" applyFill="1" applyBorder="1"/>
    <xf numFmtId="0" fontId="1" fillId="5" borderId="4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5" borderId="8" xfId="0" applyFont="1" applyFill="1" applyBorder="1" applyAlignment="1">
      <alignment vertical="top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4" fillId="0" borderId="0" xfId="0" applyFont="1"/>
    <xf numFmtId="0" fontId="40" fillId="0" borderId="2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2" fontId="18" fillId="7" borderId="15" xfId="0" applyNumberFormat="1" applyFont="1" applyFill="1" applyBorder="1" applyAlignment="1" applyProtection="1">
      <alignment horizontal="left"/>
      <protection locked="0"/>
    </xf>
    <xf numFmtId="2" fontId="18" fillId="7" borderId="8" xfId="0" applyNumberFormat="1" applyFont="1" applyFill="1" applyBorder="1" applyAlignment="1" applyProtection="1">
      <alignment horizontal="left"/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4" fillId="6" borderId="6" xfId="0" applyFont="1" applyFill="1" applyBorder="1" applyAlignment="1">
      <alignment horizontal="center" vertical="center" textRotation="90"/>
    </xf>
    <xf numFmtId="0" fontId="21" fillId="6" borderId="6" xfId="0" applyFont="1" applyFill="1" applyBorder="1" applyAlignment="1">
      <alignment horizontal="center" vertical="center" textRotation="90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5" fillId="0" borderId="1" xfId="0" applyFont="1" applyBorder="1"/>
    <xf numFmtId="0" fontId="45" fillId="0" borderId="0" xfId="0" applyFont="1" applyBorder="1"/>
    <xf numFmtId="0" fontId="45" fillId="0" borderId="6" xfId="0" applyFont="1" applyBorder="1"/>
    <xf numFmtId="0" fontId="13" fillId="0" borderId="1" xfId="0" applyFont="1" applyBorder="1"/>
    <xf numFmtId="0" fontId="13" fillId="0" borderId="0" xfId="0" applyFont="1" applyBorder="1"/>
    <xf numFmtId="0" fontId="13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$C$101" fmlaRange="$D$101:$D$104" noThreeD="1" val="0"/>
</file>

<file path=xl/ctrlProps/ctrlProp2.xml><?xml version="1.0" encoding="utf-8"?>
<formControlPr xmlns="http://schemas.microsoft.com/office/spreadsheetml/2009/9/main" objectType="Drop" dropLines="3" dropStyle="combo" dx="16" fmlaLink="$C$113" fmlaRange="$D$101:$D$104" noThreeD="1" val="0"/>
</file>

<file path=xl/ctrlProps/ctrlProp3.xml><?xml version="1.0" encoding="utf-8"?>
<formControlPr xmlns="http://schemas.microsoft.com/office/spreadsheetml/2009/9/main" objectType="Drop" dropLines="7" dropStyle="combo" dx="16" fmlaLink="$C$107" fmlaRange="$D$106:$D$112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28459</xdr:colOff>
      <xdr:row>1</xdr:row>
      <xdr:rowOff>104775</xdr:rowOff>
    </xdr:from>
    <xdr:to>
      <xdr:col>4</xdr:col>
      <xdr:colOff>730365</xdr:colOff>
      <xdr:row>3</xdr:row>
      <xdr:rowOff>542925</xdr:rowOff>
    </xdr:to>
    <xdr:pic>
      <xdr:nvPicPr>
        <xdr:cNvPr id="109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3559" y="333375"/>
          <a:ext cx="1317856" cy="97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25</xdr:row>
          <xdr:rowOff>0</xdr:rowOff>
        </xdr:from>
        <xdr:to>
          <xdr:col>6</xdr:col>
          <xdr:colOff>552450</xdr:colOff>
          <xdr:row>25</xdr:row>
          <xdr:rowOff>196850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19</xdr:row>
          <xdr:rowOff>19050</xdr:rowOff>
        </xdr:from>
        <xdr:to>
          <xdr:col>4</xdr:col>
          <xdr:colOff>133350</xdr:colOff>
          <xdr:row>20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22</xdr:row>
          <xdr:rowOff>25400</xdr:rowOff>
        </xdr:from>
        <xdr:to>
          <xdr:col>4</xdr:col>
          <xdr:colOff>1289050</xdr:colOff>
          <xdr:row>22</xdr:row>
          <xdr:rowOff>254000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iling.org/classesandequipment/ihc/ihc-who-is-involved.ph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U114"/>
  <sheetViews>
    <sheetView showGridLines="0" tabSelected="1" zoomScaleNormal="100" workbookViewId="0">
      <selection activeCell="C11" sqref="C11:G11"/>
    </sheetView>
  </sheetViews>
  <sheetFormatPr defaultColWidth="9.1796875" defaultRowHeight="11.5" x14ac:dyDescent="0.25"/>
  <cols>
    <col min="1" max="1" width="2.81640625" style="1" customWidth="1"/>
    <col min="2" max="2" width="26.7265625" style="1" customWidth="1"/>
    <col min="3" max="3" width="9.1796875" style="1"/>
    <col min="4" max="4" width="8.81640625" style="1" customWidth="1"/>
    <col min="5" max="5" width="19" style="1" customWidth="1"/>
    <col min="6" max="6" width="9.54296875" style="1" customWidth="1"/>
    <col min="7" max="7" width="23.81640625" style="1" customWidth="1"/>
    <col min="8" max="8" width="9.1796875" style="1"/>
    <col min="9" max="9" width="0" style="1" hidden="1" customWidth="1"/>
    <col min="10" max="12" width="9.1796875" style="1" hidden="1" customWidth="1"/>
    <col min="13" max="16384" width="9.1796875" style="1"/>
  </cols>
  <sheetData>
    <row r="1" spans="1:20" ht="18" x14ac:dyDescent="0.4">
      <c r="A1" s="90"/>
      <c r="B1" s="156" t="s">
        <v>195</v>
      </c>
      <c r="C1" s="156"/>
      <c r="D1" s="156"/>
      <c r="E1" s="156"/>
      <c r="F1" s="156"/>
      <c r="G1" s="157"/>
    </row>
    <row r="2" spans="1:20" ht="18" customHeight="1" x14ac:dyDescent="0.3">
      <c r="A2" s="91"/>
      <c r="B2" s="176"/>
      <c r="C2" s="177"/>
      <c r="D2" s="177"/>
      <c r="E2" s="177"/>
      <c r="F2" s="177"/>
      <c r="G2" s="178"/>
      <c r="M2" s="231" t="s">
        <v>141</v>
      </c>
      <c r="N2" s="232"/>
      <c r="O2" s="232"/>
      <c r="P2" s="232"/>
      <c r="Q2" s="232"/>
      <c r="R2" s="232"/>
      <c r="S2" s="232"/>
      <c r="T2" s="233"/>
    </row>
    <row r="3" spans="1:20" ht="24.75" customHeight="1" x14ac:dyDescent="0.25">
      <c r="A3" s="91"/>
      <c r="B3" s="176"/>
      <c r="C3" s="177"/>
      <c r="D3" s="177"/>
      <c r="E3" s="177"/>
      <c r="F3" s="177"/>
      <c r="G3" s="178"/>
      <c r="M3" s="234" t="s">
        <v>36</v>
      </c>
      <c r="N3" s="235"/>
      <c r="O3" s="235"/>
      <c r="P3" s="235"/>
      <c r="Q3" s="235"/>
      <c r="R3" s="235"/>
      <c r="S3" s="235"/>
      <c r="T3" s="236"/>
    </row>
    <row r="4" spans="1:20" ht="51" customHeight="1" x14ac:dyDescent="0.25">
      <c r="A4" s="91"/>
      <c r="B4" s="176"/>
      <c r="C4" s="177"/>
      <c r="D4" s="177"/>
      <c r="E4" s="177"/>
      <c r="F4" s="177"/>
      <c r="G4" s="178"/>
      <c r="M4" s="237" t="s">
        <v>37</v>
      </c>
      <c r="N4" s="238"/>
      <c r="O4" s="238"/>
      <c r="P4" s="238"/>
      <c r="Q4" s="238"/>
      <c r="R4" s="238"/>
      <c r="S4" s="238"/>
      <c r="T4" s="239"/>
    </row>
    <row r="5" spans="1:20" x14ac:dyDescent="0.25">
      <c r="A5" s="91"/>
      <c r="B5" s="158" t="s">
        <v>43</v>
      </c>
      <c r="C5" s="159"/>
      <c r="D5" s="159"/>
      <c r="E5" s="159"/>
      <c r="F5" s="159"/>
      <c r="G5" s="160"/>
    </row>
    <row r="6" spans="1:20" x14ac:dyDescent="0.25">
      <c r="A6" s="91"/>
      <c r="B6" s="161" t="s">
        <v>34</v>
      </c>
      <c r="C6" s="162"/>
      <c r="D6" s="162"/>
      <c r="E6" s="162"/>
      <c r="F6" s="162"/>
      <c r="G6" s="163"/>
    </row>
    <row r="7" spans="1:20" ht="12.75" customHeight="1" x14ac:dyDescent="0.25">
      <c r="A7" s="91"/>
      <c r="B7" s="164" t="s">
        <v>30</v>
      </c>
      <c r="C7" s="165"/>
      <c r="D7" s="165"/>
      <c r="E7" s="165"/>
      <c r="F7" s="165"/>
      <c r="G7" s="166"/>
      <c r="M7" s="197" t="s">
        <v>183</v>
      </c>
      <c r="N7" s="197"/>
      <c r="O7" s="197"/>
      <c r="P7" s="197"/>
      <c r="Q7" s="197"/>
      <c r="R7" s="197"/>
      <c r="S7" s="197"/>
      <c r="T7" s="197"/>
    </row>
    <row r="8" spans="1:20" ht="12.75" customHeight="1" x14ac:dyDescent="0.25">
      <c r="A8" s="91"/>
      <c r="B8" s="167" t="s">
        <v>31</v>
      </c>
      <c r="C8" s="168"/>
      <c r="D8" s="168"/>
      <c r="E8" s="168"/>
      <c r="F8" s="168"/>
      <c r="G8" s="169"/>
      <c r="M8" s="197"/>
      <c r="N8" s="197"/>
      <c r="O8" s="197"/>
      <c r="P8" s="197"/>
      <c r="Q8" s="197"/>
      <c r="R8" s="197"/>
      <c r="S8" s="197"/>
      <c r="T8" s="197"/>
    </row>
    <row r="9" spans="1:20" ht="18" customHeight="1" x14ac:dyDescent="0.25">
      <c r="A9" s="91"/>
      <c r="B9" s="240"/>
      <c r="C9" s="241"/>
      <c r="D9" s="241"/>
      <c r="E9" s="241"/>
      <c r="F9" s="241"/>
      <c r="G9" s="242"/>
      <c r="M9" s="197"/>
      <c r="N9" s="197"/>
      <c r="O9" s="197"/>
      <c r="P9" s="197"/>
      <c r="Q9" s="197"/>
      <c r="R9" s="197"/>
      <c r="S9" s="197"/>
      <c r="T9" s="197"/>
    </row>
    <row r="10" spans="1:20" ht="14" x14ac:dyDescent="0.3">
      <c r="A10" s="91"/>
      <c r="B10" s="173" t="s">
        <v>86</v>
      </c>
      <c r="C10" s="174"/>
      <c r="D10" s="174"/>
      <c r="E10" s="174"/>
      <c r="F10" s="174"/>
      <c r="G10" s="175"/>
      <c r="M10" s="197"/>
      <c r="N10" s="197"/>
      <c r="O10" s="197"/>
      <c r="P10" s="197"/>
      <c r="Q10" s="197"/>
      <c r="R10" s="197"/>
      <c r="S10" s="197"/>
      <c r="T10" s="197"/>
    </row>
    <row r="11" spans="1:20" ht="15" customHeight="1" x14ac:dyDescent="0.3">
      <c r="A11" s="91"/>
      <c r="B11" s="45" t="s">
        <v>38</v>
      </c>
      <c r="C11" s="170"/>
      <c r="D11" s="171"/>
      <c r="E11" s="171"/>
      <c r="F11" s="171"/>
      <c r="G11" s="172"/>
      <c r="M11" s="204"/>
      <c r="N11" s="204"/>
      <c r="O11" s="204"/>
      <c r="P11" s="204"/>
      <c r="Q11" s="204"/>
      <c r="R11" s="204"/>
      <c r="S11" s="204"/>
      <c r="T11" s="204"/>
    </row>
    <row r="12" spans="1:20" ht="15" customHeight="1" x14ac:dyDescent="0.3">
      <c r="A12" s="92"/>
      <c r="B12" s="113" t="s">
        <v>0</v>
      </c>
      <c r="C12" s="188"/>
      <c r="D12" s="189"/>
      <c r="E12" s="190"/>
      <c r="F12" s="191"/>
      <c r="G12" s="192"/>
      <c r="M12" s="204"/>
      <c r="N12" s="204"/>
      <c r="O12" s="204"/>
      <c r="P12" s="204"/>
      <c r="Q12" s="204"/>
      <c r="R12" s="204"/>
      <c r="S12" s="204"/>
      <c r="T12" s="204"/>
    </row>
    <row r="13" spans="1:20" ht="15" customHeight="1" x14ac:dyDescent="0.3">
      <c r="A13" s="92"/>
      <c r="B13" s="113" t="s">
        <v>22</v>
      </c>
      <c r="C13" s="183"/>
      <c r="D13" s="184"/>
      <c r="E13" s="184"/>
      <c r="F13" s="72"/>
      <c r="G13" s="73"/>
      <c r="M13" s="204"/>
      <c r="N13" s="204"/>
      <c r="O13" s="204"/>
      <c r="P13" s="204"/>
      <c r="Q13" s="204"/>
      <c r="R13" s="204"/>
      <c r="S13" s="204"/>
      <c r="T13" s="204"/>
    </row>
    <row r="14" spans="1:20" ht="15" customHeight="1" x14ac:dyDescent="0.25">
      <c r="A14" s="92"/>
      <c r="B14" s="114" t="s">
        <v>182</v>
      </c>
      <c r="C14" s="125"/>
      <c r="D14" s="136"/>
      <c r="E14" s="136"/>
      <c r="F14" s="126"/>
      <c r="G14" s="71"/>
    </row>
    <row r="15" spans="1:20" ht="15" customHeight="1" x14ac:dyDescent="0.25">
      <c r="A15" s="92"/>
      <c r="B15" s="115" t="s">
        <v>1</v>
      </c>
      <c r="C15" s="211"/>
      <c r="D15" s="212"/>
      <c r="E15" s="212"/>
      <c r="F15" s="213"/>
      <c r="G15" s="214"/>
    </row>
    <row r="16" spans="1:20" ht="12.5" x14ac:dyDescent="0.25">
      <c r="A16" s="92"/>
      <c r="B16" s="115"/>
      <c r="C16" s="46"/>
      <c r="D16" s="46"/>
      <c r="E16" s="46"/>
      <c r="F16" s="46"/>
      <c r="G16" s="47"/>
    </row>
    <row r="17" spans="1:21" ht="14" x14ac:dyDescent="0.3">
      <c r="A17" s="92"/>
      <c r="B17" s="209" t="s">
        <v>32</v>
      </c>
      <c r="C17" s="209"/>
      <c r="D17" s="209"/>
      <c r="E17" s="209"/>
      <c r="F17" s="209"/>
      <c r="G17" s="210"/>
    </row>
    <row r="18" spans="1:21" ht="16.5" customHeight="1" x14ac:dyDescent="0.25">
      <c r="A18" s="92"/>
      <c r="B18" s="198" t="s">
        <v>96</v>
      </c>
      <c r="C18" s="198"/>
      <c r="D18" s="198"/>
      <c r="E18" s="198"/>
      <c r="F18" s="198"/>
      <c r="G18" s="199"/>
    </row>
    <row r="19" spans="1:21" ht="14.25" customHeight="1" x14ac:dyDescent="0.35">
      <c r="A19" s="92"/>
      <c r="B19" s="12" t="s">
        <v>97</v>
      </c>
      <c r="C19" s="200"/>
      <c r="D19" s="200"/>
      <c r="E19" s="200"/>
      <c r="F19" s="200"/>
      <c r="G19" s="200"/>
      <c r="M19" s="244"/>
      <c r="N19" s="244"/>
      <c r="O19" s="244"/>
      <c r="P19" s="244"/>
      <c r="Q19" s="244"/>
      <c r="R19" s="244"/>
      <c r="S19" s="244"/>
      <c r="T19" s="244"/>
    </row>
    <row r="20" spans="1:21" ht="18.75" customHeight="1" x14ac:dyDescent="0.25">
      <c r="A20" s="92"/>
      <c r="B20" s="116" t="s">
        <v>98</v>
      </c>
      <c r="C20" s="62"/>
      <c r="F20" s="205" t="s">
        <v>107</v>
      </c>
      <c r="G20" s="206"/>
    </row>
    <row r="21" spans="1:21" ht="14.25" customHeight="1" x14ac:dyDescent="0.3">
      <c r="A21" s="92"/>
      <c r="B21" s="117"/>
      <c r="C21" s="15"/>
      <c r="D21" s="63"/>
      <c r="E21" s="63"/>
      <c r="F21" s="207"/>
      <c r="G21" s="208"/>
      <c r="M21" s="243" t="s">
        <v>184</v>
      </c>
      <c r="N21" s="243"/>
      <c r="O21" s="243"/>
      <c r="P21" s="243"/>
      <c r="Q21" s="243"/>
      <c r="R21" s="243"/>
      <c r="S21" s="243"/>
      <c r="T21" s="18"/>
      <c r="U21" s="18"/>
    </row>
    <row r="22" spans="1:21" ht="14.25" customHeight="1" x14ac:dyDescent="0.3">
      <c r="A22" s="92"/>
      <c r="B22" s="12" t="s">
        <v>106</v>
      </c>
      <c r="C22" s="200"/>
      <c r="D22" s="200"/>
      <c r="E22" s="200"/>
      <c r="F22" s="200"/>
      <c r="G22" s="200"/>
      <c r="M22" s="243"/>
      <c r="N22" s="243"/>
      <c r="O22" s="243"/>
      <c r="P22" s="243"/>
      <c r="Q22" s="243"/>
      <c r="R22" s="243"/>
      <c r="S22" s="243"/>
      <c r="T22" s="19"/>
    </row>
    <row r="23" spans="1:21" ht="22.5" customHeight="1" x14ac:dyDescent="0.3">
      <c r="A23" s="92"/>
      <c r="B23" s="118" t="s">
        <v>104</v>
      </c>
      <c r="C23" s="61"/>
      <c r="D23" s="59"/>
      <c r="E23" s="59"/>
      <c r="F23" s="64" t="str">
        <f>IF(C107=5,"Please give more details in comments box","")</f>
        <v/>
      </c>
      <c r="G23" s="60"/>
      <c r="M23" s="68"/>
      <c r="N23" s="68"/>
      <c r="O23" s="68"/>
      <c r="P23" s="68"/>
      <c r="Q23" s="68"/>
      <c r="R23" s="68"/>
      <c r="S23" s="19"/>
      <c r="T23" s="19"/>
    </row>
    <row r="24" spans="1:21" ht="15" customHeight="1" x14ac:dyDescent="0.3">
      <c r="A24" s="92"/>
      <c r="B24" s="118" t="s">
        <v>105</v>
      </c>
      <c r="C24" s="185"/>
      <c r="D24" s="187"/>
      <c r="E24" s="75"/>
      <c r="F24" s="59"/>
      <c r="G24" s="60"/>
      <c r="M24" s="68"/>
      <c r="N24" s="68"/>
      <c r="O24" s="68"/>
      <c r="P24" s="68"/>
      <c r="Q24" s="68"/>
      <c r="R24" s="68"/>
      <c r="S24" s="19"/>
      <c r="T24" s="19"/>
    </row>
    <row r="25" spans="1:21" ht="14.25" customHeight="1" x14ac:dyDescent="0.25">
      <c r="A25" s="92"/>
      <c r="B25" s="119" t="s">
        <v>103</v>
      </c>
      <c r="C25" s="185"/>
      <c r="D25" s="186"/>
      <c r="E25" s="187"/>
      <c r="F25" s="4"/>
      <c r="G25" s="9"/>
      <c r="M25" s="69"/>
      <c r="N25" s="69"/>
      <c r="O25" s="69"/>
      <c r="P25" s="69"/>
      <c r="Q25" s="69"/>
      <c r="R25" s="69"/>
    </row>
    <row r="26" spans="1:21" ht="18" customHeight="1" x14ac:dyDescent="0.25">
      <c r="A26" s="92"/>
      <c r="B26" s="201" t="s">
        <v>135</v>
      </c>
      <c r="C26" s="201"/>
      <c r="D26" s="201"/>
      <c r="E26" s="201"/>
      <c r="F26" s="35"/>
      <c r="G26" s="36"/>
      <c r="M26" s="215" t="s">
        <v>90</v>
      </c>
      <c r="N26" s="216"/>
      <c r="O26" s="216"/>
      <c r="P26" s="216"/>
      <c r="Q26" s="216"/>
      <c r="R26" s="216"/>
      <c r="S26" s="217"/>
    </row>
    <row r="27" spans="1:21" x14ac:dyDescent="0.25">
      <c r="A27" s="92"/>
      <c r="B27" s="224" t="s">
        <v>136</v>
      </c>
      <c r="C27" s="224"/>
      <c r="D27" s="224"/>
      <c r="E27" s="224"/>
      <c r="F27" s="224"/>
      <c r="G27" s="225"/>
      <c r="M27" s="218"/>
      <c r="N27" s="219"/>
      <c r="O27" s="219"/>
      <c r="P27" s="219"/>
      <c r="Q27" s="219"/>
      <c r="R27" s="219"/>
      <c r="S27" s="220"/>
    </row>
    <row r="28" spans="1:21" ht="14" x14ac:dyDescent="0.3">
      <c r="A28" s="92"/>
      <c r="B28" s="209" t="s">
        <v>33</v>
      </c>
      <c r="C28" s="209"/>
      <c r="D28" s="209"/>
      <c r="E28" s="209"/>
      <c r="F28" s="209"/>
      <c r="G28" s="210"/>
      <c r="M28" s="218"/>
      <c r="N28" s="219"/>
      <c r="O28" s="219"/>
      <c r="P28" s="219"/>
      <c r="Q28" s="219"/>
      <c r="R28" s="219"/>
      <c r="S28" s="220"/>
    </row>
    <row r="29" spans="1:21" x14ac:dyDescent="0.25">
      <c r="A29" s="92"/>
      <c r="B29" s="143" t="s">
        <v>39</v>
      </c>
      <c r="C29" s="143"/>
      <c r="D29" s="143"/>
      <c r="E29" s="143"/>
      <c r="F29" s="143"/>
      <c r="G29" s="48"/>
      <c r="M29" s="218"/>
      <c r="N29" s="219"/>
      <c r="O29" s="219"/>
      <c r="P29" s="219"/>
      <c r="Q29" s="219"/>
      <c r="R29" s="219"/>
      <c r="S29" s="220"/>
    </row>
    <row r="30" spans="1:21" ht="13" x14ac:dyDescent="0.3">
      <c r="A30" s="92"/>
      <c r="B30" s="193" t="s">
        <v>149</v>
      </c>
      <c r="C30" s="193"/>
      <c r="D30" s="193"/>
      <c r="E30" s="193"/>
      <c r="F30" s="194"/>
      <c r="G30" s="127" t="s">
        <v>91</v>
      </c>
      <c r="M30" s="221"/>
      <c r="N30" s="222"/>
      <c r="O30" s="222"/>
      <c r="P30" s="222"/>
      <c r="Q30" s="222"/>
      <c r="R30" s="222"/>
      <c r="S30" s="223"/>
    </row>
    <row r="31" spans="1:21" ht="13" x14ac:dyDescent="0.3">
      <c r="A31" s="92"/>
      <c r="B31" s="82" t="s">
        <v>180</v>
      </c>
      <c r="C31" s="82"/>
      <c r="D31" s="82"/>
      <c r="E31" s="82"/>
      <c r="F31" s="82"/>
      <c r="G31" s="128" t="s">
        <v>92</v>
      </c>
    </row>
    <row r="32" spans="1:21" ht="15.75" customHeight="1" x14ac:dyDescent="0.3">
      <c r="A32" s="92"/>
      <c r="B32" s="83"/>
      <c r="C32" s="83"/>
      <c r="D32" s="83"/>
      <c r="E32" s="83"/>
      <c r="F32" s="83"/>
      <c r="G32" s="112"/>
    </row>
    <row r="33" spans="1:19" ht="15" customHeight="1" x14ac:dyDescent="0.3">
      <c r="A33" s="230" t="s">
        <v>174</v>
      </c>
      <c r="B33" s="195" t="s">
        <v>77</v>
      </c>
      <c r="C33" s="195"/>
      <c r="D33" s="195"/>
      <c r="E33" s="196"/>
      <c r="F33" s="247"/>
      <c r="G33" s="248"/>
      <c r="M33" s="226" t="s">
        <v>146</v>
      </c>
      <c r="N33" s="226"/>
      <c r="O33" s="226"/>
      <c r="P33" s="226"/>
      <c r="Q33" s="226"/>
      <c r="R33" s="226"/>
      <c r="S33" s="226"/>
    </row>
    <row r="34" spans="1:19" ht="15" customHeight="1" x14ac:dyDescent="0.25">
      <c r="A34" s="230"/>
      <c r="B34" s="86" t="s">
        <v>138</v>
      </c>
      <c r="C34" s="144"/>
      <c r="D34" s="145"/>
      <c r="E34" s="145"/>
      <c r="F34" s="145"/>
      <c r="G34" s="146"/>
      <c r="M34" s="227" t="s">
        <v>185</v>
      </c>
      <c r="N34" s="228"/>
      <c r="O34" s="228"/>
      <c r="P34" s="228"/>
      <c r="Q34" s="228"/>
      <c r="R34" s="228"/>
      <c r="S34" s="228"/>
    </row>
    <row r="35" spans="1:19" ht="15" customHeight="1" x14ac:dyDescent="0.25">
      <c r="A35" s="230"/>
      <c r="B35" s="96" t="s">
        <v>119</v>
      </c>
      <c r="C35" s="98" t="s">
        <v>116</v>
      </c>
      <c r="D35" s="77"/>
      <c r="E35" s="245" t="s">
        <v>144</v>
      </c>
      <c r="F35" s="88" t="s">
        <v>87</v>
      </c>
      <c r="G35" s="132"/>
      <c r="M35" s="228" t="s">
        <v>186</v>
      </c>
      <c r="N35" s="228"/>
      <c r="O35" s="228"/>
      <c r="P35" s="228"/>
      <c r="Q35" s="228"/>
      <c r="R35" s="228"/>
      <c r="S35" s="228"/>
    </row>
    <row r="36" spans="1:19" ht="15" customHeight="1" x14ac:dyDescent="0.25">
      <c r="A36" s="230"/>
      <c r="B36" s="4" t="s">
        <v>126</v>
      </c>
      <c r="C36" s="8" t="s">
        <v>6</v>
      </c>
      <c r="D36" s="77"/>
      <c r="E36" s="246"/>
      <c r="F36" s="137"/>
      <c r="G36" s="138"/>
      <c r="M36" s="228" t="s">
        <v>148</v>
      </c>
      <c r="N36" s="228"/>
      <c r="O36" s="228"/>
      <c r="P36" s="228"/>
      <c r="Q36" s="228"/>
      <c r="R36" s="228"/>
      <c r="S36" s="228"/>
    </row>
    <row r="37" spans="1:19" ht="15" customHeight="1" x14ac:dyDescent="0.3">
      <c r="A37" s="230"/>
      <c r="B37" s="4" t="s">
        <v>114</v>
      </c>
      <c r="C37" s="8" t="s">
        <v>5</v>
      </c>
      <c r="D37" s="77"/>
      <c r="E37" s="3"/>
      <c r="F37" s="67"/>
      <c r="G37" s="9"/>
      <c r="M37" s="228" t="s">
        <v>145</v>
      </c>
      <c r="N37" s="228"/>
      <c r="O37" s="228"/>
      <c r="P37" s="228"/>
      <c r="Q37" s="228"/>
      <c r="R37" s="228"/>
      <c r="S37" s="228"/>
    </row>
    <row r="38" spans="1:19" ht="15" customHeight="1" x14ac:dyDescent="0.3">
      <c r="A38" s="230"/>
      <c r="B38" s="4" t="s">
        <v>115</v>
      </c>
      <c r="C38" s="65" t="s">
        <v>4</v>
      </c>
      <c r="D38" s="77"/>
      <c r="E38" s="11"/>
      <c r="F38" s="42"/>
      <c r="G38" s="41"/>
      <c r="M38" s="229" t="s">
        <v>147</v>
      </c>
      <c r="N38" s="229"/>
      <c r="O38" s="229"/>
      <c r="P38" s="229"/>
      <c r="Q38" s="229"/>
      <c r="R38" s="229"/>
      <c r="S38" s="229"/>
    </row>
    <row r="39" spans="1:19" ht="15" customHeight="1" x14ac:dyDescent="0.3">
      <c r="A39" s="230"/>
      <c r="B39" s="96" t="s">
        <v>118</v>
      </c>
      <c r="C39" s="97" t="s">
        <v>117</v>
      </c>
      <c r="D39" s="77"/>
      <c r="E39" s="94" t="s">
        <v>128</v>
      </c>
      <c r="F39" s="42"/>
      <c r="G39" s="41"/>
      <c r="M39" s="147"/>
      <c r="N39" s="148"/>
      <c r="O39" s="148"/>
      <c r="P39" s="148"/>
      <c r="Q39" s="148"/>
      <c r="R39" s="148"/>
      <c r="S39" s="149"/>
    </row>
    <row r="40" spans="1:19" ht="15" customHeight="1" x14ac:dyDescent="0.3">
      <c r="A40" s="92"/>
      <c r="B40" s="83"/>
      <c r="C40" s="83"/>
      <c r="D40" s="83"/>
      <c r="E40" s="83"/>
      <c r="F40" s="83"/>
      <c r="G40" s="106"/>
      <c r="M40" s="147"/>
      <c r="N40" s="148"/>
      <c r="O40" s="148"/>
      <c r="P40" s="148"/>
      <c r="Q40" s="148"/>
      <c r="R40" s="148"/>
      <c r="S40" s="149"/>
    </row>
    <row r="41" spans="1:19" ht="15" customHeight="1" x14ac:dyDescent="0.25">
      <c r="A41" s="230" t="s">
        <v>175</v>
      </c>
      <c r="B41" s="86" t="s">
        <v>76</v>
      </c>
      <c r="C41" s="23"/>
      <c r="D41" s="23"/>
      <c r="E41" s="23"/>
      <c r="F41" s="202"/>
      <c r="G41" s="203"/>
      <c r="M41" s="147"/>
      <c r="N41" s="148"/>
      <c r="O41" s="148"/>
      <c r="P41" s="148"/>
      <c r="Q41" s="148"/>
      <c r="R41" s="148"/>
      <c r="S41" s="149"/>
    </row>
    <row r="42" spans="1:19" ht="15" customHeight="1" x14ac:dyDescent="0.25">
      <c r="A42" s="230"/>
      <c r="B42" s="86" t="s">
        <v>137</v>
      </c>
      <c r="C42" s="144"/>
      <c r="D42" s="145"/>
      <c r="E42" s="145"/>
      <c r="F42" s="145"/>
      <c r="G42" s="146"/>
      <c r="M42" s="147"/>
      <c r="N42" s="148"/>
      <c r="O42" s="148"/>
      <c r="P42" s="148"/>
      <c r="Q42" s="148"/>
      <c r="R42" s="148"/>
      <c r="S42" s="149"/>
    </row>
    <row r="43" spans="1:19" ht="15" customHeight="1" x14ac:dyDescent="0.3">
      <c r="A43" s="230"/>
      <c r="B43" s="16" t="s">
        <v>44</v>
      </c>
      <c r="C43" s="2" t="s">
        <v>108</v>
      </c>
      <c r="D43" s="76"/>
      <c r="E43" s="10"/>
      <c r="F43" s="88" t="s">
        <v>87</v>
      </c>
      <c r="G43" s="132"/>
      <c r="M43" s="147"/>
      <c r="N43" s="148"/>
      <c r="O43" s="148"/>
      <c r="P43" s="148"/>
      <c r="Q43" s="148"/>
      <c r="R43" s="148"/>
      <c r="S43" s="149"/>
    </row>
    <row r="44" spans="1:19" ht="15" customHeight="1" x14ac:dyDescent="0.25">
      <c r="A44" s="230"/>
      <c r="B44" s="4" t="s">
        <v>2</v>
      </c>
      <c r="C44" s="2" t="s">
        <v>109</v>
      </c>
      <c r="D44" s="77"/>
      <c r="F44" s="89"/>
      <c r="G44" s="138"/>
      <c r="M44" s="147"/>
      <c r="N44" s="148"/>
      <c r="O44" s="148"/>
      <c r="P44" s="148"/>
      <c r="Q44" s="148"/>
      <c r="R44" s="148"/>
      <c r="S44" s="149"/>
    </row>
    <row r="45" spans="1:19" ht="15" customHeight="1" x14ac:dyDescent="0.3">
      <c r="A45" s="230"/>
      <c r="B45" s="4" t="s">
        <v>124</v>
      </c>
      <c r="C45" s="2" t="s">
        <v>110</v>
      </c>
      <c r="D45" s="77"/>
      <c r="E45" s="21" t="s">
        <v>150</v>
      </c>
      <c r="F45" s="20">
        <f>IF(C96=TRUE,(0.0625*(ROUND(D44,2))*(4*(ROUND(D45,2))+(6*(ROUND(D49,2)))+(3*(ROUND(D48,2)))+(2*(ROUND(D47,2)))+0.09)),0)</f>
        <v>0</v>
      </c>
      <c r="G45" s="81" t="s">
        <v>151</v>
      </c>
      <c r="M45" s="147"/>
      <c r="N45" s="148"/>
      <c r="O45" s="148"/>
      <c r="P45" s="148"/>
      <c r="Q45" s="148"/>
      <c r="R45" s="148"/>
      <c r="S45" s="149"/>
    </row>
    <row r="46" spans="1:19" ht="15" customHeight="1" x14ac:dyDescent="0.3">
      <c r="A46" s="230"/>
      <c r="B46" s="94" t="s">
        <v>120</v>
      </c>
      <c r="C46" s="95" t="s">
        <v>122</v>
      </c>
      <c r="D46" s="77"/>
      <c r="E46" s="94" t="s">
        <v>143</v>
      </c>
      <c r="F46" s="93"/>
      <c r="G46" s="81"/>
      <c r="M46" s="147"/>
      <c r="N46" s="148"/>
      <c r="O46" s="148"/>
      <c r="P46" s="148"/>
      <c r="Q46" s="148"/>
      <c r="R46" s="148"/>
      <c r="S46" s="149"/>
    </row>
    <row r="47" spans="1:19" ht="15" customHeight="1" x14ac:dyDescent="0.3">
      <c r="A47" s="230"/>
      <c r="B47" s="4" t="s">
        <v>142</v>
      </c>
      <c r="C47" s="8" t="s">
        <v>89</v>
      </c>
      <c r="D47" s="77"/>
      <c r="E47" s="21"/>
      <c r="F47" s="87" t="s">
        <v>127</v>
      </c>
      <c r="G47" s="81"/>
      <c r="M47" s="147"/>
      <c r="N47" s="148"/>
      <c r="O47" s="148"/>
      <c r="P47" s="148"/>
      <c r="Q47" s="148"/>
      <c r="R47" s="148"/>
      <c r="S47" s="149"/>
    </row>
    <row r="48" spans="1:19" ht="15" customHeight="1" x14ac:dyDescent="0.3">
      <c r="A48" s="230"/>
      <c r="B48" s="4" t="s">
        <v>29</v>
      </c>
      <c r="C48" s="8" t="s">
        <v>23</v>
      </c>
      <c r="D48" s="77"/>
      <c r="F48" s="40"/>
      <c r="G48" s="41"/>
      <c r="M48" s="147"/>
      <c r="N48" s="148"/>
      <c r="O48" s="148"/>
      <c r="P48" s="148"/>
      <c r="Q48" s="148"/>
      <c r="R48" s="148"/>
      <c r="S48" s="149"/>
    </row>
    <row r="49" spans="1:19" ht="15" customHeight="1" x14ac:dyDescent="0.25">
      <c r="A49" s="230"/>
      <c r="B49" s="4" t="s">
        <v>125</v>
      </c>
      <c r="C49" s="65" t="s">
        <v>3</v>
      </c>
      <c r="D49" s="77"/>
      <c r="F49" s="87"/>
      <c r="G49" s="41"/>
      <c r="M49" s="147"/>
      <c r="N49" s="148"/>
      <c r="O49" s="148"/>
      <c r="P49" s="148"/>
      <c r="Q49" s="148"/>
      <c r="R49" s="148"/>
      <c r="S49" s="149"/>
    </row>
    <row r="50" spans="1:19" ht="15" customHeight="1" x14ac:dyDescent="0.3">
      <c r="A50" s="230"/>
      <c r="B50" s="96" t="s">
        <v>121</v>
      </c>
      <c r="C50" s="97" t="s">
        <v>123</v>
      </c>
      <c r="D50" s="77"/>
      <c r="E50" s="94" t="s">
        <v>143</v>
      </c>
      <c r="F50" s="40"/>
      <c r="G50" s="41"/>
      <c r="M50" s="147"/>
      <c r="N50" s="148"/>
      <c r="O50" s="148"/>
      <c r="P50" s="148"/>
      <c r="Q50" s="148"/>
      <c r="R50" s="148"/>
      <c r="S50" s="149"/>
    </row>
    <row r="51" spans="1:19" ht="15" customHeight="1" x14ac:dyDescent="0.3">
      <c r="A51" s="230"/>
      <c r="B51" s="120" t="s">
        <v>112</v>
      </c>
      <c r="C51" s="43"/>
      <c r="D51" s="66"/>
      <c r="E51" s="139" t="s">
        <v>113</v>
      </c>
      <c r="F51" s="140">
        <f>D45*0.075</f>
        <v>0</v>
      </c>
      <c r="G51" s="133" t="s">
        <v>93</v>
      </c>
      <c r="M51" s="147"/>
      <c r="N51" s="148"/>
      <c r="O51" s="148"/>
      <c r="P51" s="148"/>
      <c r="Q51" s="148"/>
      <c r="R51" s="148"/>
      <c r="S51" s="149"/>
    </row>
    <row r="52" spans="1:19" ht="15" customHeight="1" x14ac:dyDescent="0.3">
      <c r="A52" s="92"/>
      <c r="B52" s="82"/>
      <c r="C52" s="49"/>
      <c r="D52" s="52"/>
      <c r="E52" s="53"/>
      <c r="F52" s="54"/>
      <c r="G52" s="51"/>
      <c r="M52" s="249"/>
      <c r="N52" s="250"/>
      <c r="O52" s="250"/>
      <c r="P52" s="250"/>
      <c r="Q52" s="250"/>
      <c r="R52" s="250"/>
      <c r="S52" s="251"/>
    </row>
    <row r="53" spans="1:19" ht="15" customHeight="1" x14ac:dyDescent="0.25">
      <c r="A53" s="230" t="s">
        <v>176</v>
      </c>
      <c r="B53" s="86" t="s">
        <v>162</v>
      </c>
      <c r="C53" s="86"/>
      <c r="D53" s="86"/>
      <c r="E53" s="86"/>
      <c r="F53" s="202"/>
      <c r="G53" s="203"/>
    </row>
    <row r="54" spans="1:19" ht="15" customHeight="1" thickBot="1" x14ac:dyDescent="0.3">
      <c r="A54" s="230"/>
      <c r="B54" s="86" t="s">
        <v>179</v>
      </c>
      <c r="C54" s="181"/>
      <c r="D54" s="182"/>
      <c r="E54" s="145"/>
      <c r="F54" s="145"/>
      <c r="G54" s="146"/>
      <c r="M54" s="254" t="s">
        <v>41</v>
      </c>
      <c r="N54" s="255"/>
      <c r="O54" s="255"/>
      <c r="P54" s="255"/>
      <c r="Q54" s="255"/>
      <c r="R54" s="255"/>
      <c r="S54" s="256"/>
    </row>
    <row r="55" spans="1:19" ht="15" customHeight="1" x14ac:dyDescent="0.3">
      <c r="A55" s="230"/>
      <c r="B55" s="121" t="s">
        <v>164</v>
      </c>
      <c r="C55" s="108" t="s">
        <v>152</v>
      </c>
      <c r="D55" s="109"/>
      <c r="E55" s="124" t="str">
        <f>IF(AND((D56&gt;0),(D56&lt;(D55*0.625))),"SHW&lt;62.5% = Headsail","")</f>
        <v/>
      </c>
      <c r="F55" s="88" t="s">
        <v>87</v>
      </c>
      <c r="G55" s="132"/>
      <c r="M55" s="257" t="str">
        <f>IF(AND(D36&gt;0,D38&gt;0,D36&gt;D38),"Mainsail widths reversed","")</f>
        <v/>
      </c>
      <c r="N55" s="258"/>
      <c r="O55" s="258"/>
      <c r="P55" s="258"/>
      <c r="Q55" s="258"/>
      <c r="R55" s="258"/>
      <c r="S55" s="259"/>
    </row>
    <row r="56" spans="1:19" ht="15" customHeight="1" thickBot="1" x14ac:dyDescent="0.35">
      <c r="A56" s="230"/>
      <c r="B56" s="122" t="s">
        <v>165</v>
      </c>
      <c r="C56" s="110" t="s">
        <v>153</v>
      </c>
      <c r="D56" s="111"/>
      <c r="E56" s="124" t="str">
        <f>IF(AND((D56&gt;0),(D56&gt;=(D55*0.75))),"SHW&gt;=75% = Spinnaker","")</f>
        <v/>
      </c>
      <c r="F56" s="89"/>
      <c r="G56" s="138"/>
      <c r="M56" s="260" t="str">
        <f>IF(AND(D44&gt;0,OR(D47&lt;1,D48&lt;1,D49&lt;0.001)),"Complete all data for Headsail","")</f>
        <v/>
      </c>
      <c r="N56" s="261"/>
      <c r="O56" s="261"/>
      <c r="P56" s="261"/>
      <c r="Q56" s="261"/>
      <c r="R56" s="261"/>
      <c r="S56" s="262"/>
    </row>
    <row r="57" spans="1:19" ht="15" customHeight="1" x14ac:dyDescent="0.3">
      <c r="A57" s="230"/>
      <c r="B57" s="4" t="s">
        <v>173</v>
      </c>
      <c r="C57" s="2" t="s">
        <v>154</v>
      </c>
      <c r="D57" s="76"/>
      <c r="E57" s="21" t="s">
        <v>171</v>
      </c>
      <c r="F57" s="20">
        <f>IF(C99=TRUE,(0.0625*(ROUND(D57,2))*(4*(ROUND(D58,2))+(6*(ROUND(D62,2)))+(3*(ROUND(D61,2)))+(2*(ROUND(D60,2)))+0.09)),0)</f>
        <v>0</v>
      </c>
      <c r="G57" s="81" t="s">
        <v>151</v>
      </c>
      <c r="M57" s="260" t="str">
        <f>IF(AND(D44&gt;0,D43&lt;D44),"Please confirm LLmax if known","")</f>
        <v/>
      </c>
      <c r="N57" s="261"/>
      <c r="O57" s="261"/>
      <c r="P57" s="261"/>
      <c r="Q57" s="261"/>
      <c r="R57" s="261"/>
      <c r="S57" s="262"/>
    </row>
    <row r="58" spans="1:19" ht="15" customHeight="1" x14ac:dyDescent="0.25">
      <c r="A58" s="230"/>
      <c r="B58" s="4" t="s">
        <v>163</v>
      </c>
      <c r="C58" s="2" t="s">
        <v>155</v>
      </c>
      <c r="D58" s="77"/>
      <c r="G58" s="9"/>
      <c r="M58" s="260" t="str">
        <f>IF(D51&gt;F51,"Foot Offset &gt; 7.5% LP, please double check input","")</f>
        <v/>
      </c>
      <c r="N58" s="261"/>
      <c r="O58" s="261"/>
      <c r="P58" s="261"/>
      <c r="Q58" s="261"/>
      <c r="R58" s="261"/>
      <c r="S58" s="262"/>
    </row>
    <row r="59" spans="1:19" ht="15" customHeight="1" x14ac:dyDescent="0.3">
      <c r="A59" s="230"/>
      <c r="B59" s="94" t="s">
        <v>166</v>
      </c>
      <c r="C59" s="95" t="s">
        <v>156</v>
      </c>
      <c r="D59" s="77"/>
      <c r="E59" s="94" t="s">
        <v>143</v>
      </c>
      <c r="F59" s="87"/>
      <c r="G59" s="81"/>
      <c r="M59" s="260" t="str">
        <f>IF(AND(D57&gt;0,(OR(D55=0,D56=0,D57=0,D58=0,D60=0,D61=0,D62=0))),"Complete all data for Flying Headsail","")</f>
        <v/>
      </c>
      <c r="N59" s="261"/>
      <c r="O59" s="261"/>
      <c r="P59" s="261"/>
      <c r="Q59" s="261"/>
      <c r="R59" s="261"/>
      <c r="S59" s="262"/>
    </row>
    <row r="60" spans="1:19" ht="15" customHeight="1" x14ac:dyDescent="0.3">
      <c r="A60" s="230"/>
      <c r="B60" s="4" t="s">
        <v>167</v>
      </c>
      <c r="C60" s="84" t="s">
        <v>157</v>
      </c>
      <c r="D60" s="77"/>
      <c r="E60" s="21"/>
      <c r="G60" s="81"/>
      <c r="M60" s="260" t="str">
        <f>IF(D71&lt;D70*0.75,"Symmetric spi: SHW &lt; 75% SFL - check data","")</f>
        <v/>
      </c>
      <c r="N60" s="261"/>
      <c r="O60" s="261"/>
      <c r="P60" s="261"/>
      <c r="Q60" s="261"/>
      <c r="R60" s="261"/>
      <c r="S60" s="262"/>
    </row>
    <row r="61" spans="1:19" ht="15" customHeight="1" x14ac:dyDescent="0.3">
      <c r="A61" s="230"/>
      <c r="B61" s="4" t="s">
        <v>168</v>
      </c>
      <c r="C61" s="84" t="s">
        <v>158</v>
      </c>
      <c r="D61" s="77"/>
      <c r="F61" s="40"/>
      <c r="G61" s="41"/>
      <c r="M61" s="260" t="str">
        <f>IF(D78&lt;D77*0.75,"Asymmetric spi: SHW &lt; 75% SFL - check data","")</f>
        <v/>
      </c>
      <c r="N61" s="261"/>
      <c r="O61" s="261"/>
      <c r="P61" s="261"/>
      <c r="Q61" s="261"/>
      <c r="R61" s="261"/>
      <c r="S61" s="262"/>
    </row>
    <row r="62" spans="1:19" ht="15" customHeight="1" x14ac:dyDescent="0.25">
      <c r="A62" s="230"/>
      <c r="B62" s="4" t="s">
        <v>169</v>
      </c>
      <c r="C62" s="85" t="s">
        <v>159</v>
      </c>
      <c r="D62" s="77"/>
      <c r="F62" s="87"/>
      <c r="G62" s="41"/>
      <c r="M62" s="263"/>
      <c r="N62" s="264"/>
      <c r="O62" s="264"/>
      <c r="P62" s="264"/>
      <c r="Q62" s="264"/>
      <c r="R62" s="264"/>
      <c r="S62" s="265"/>
    </row>
    <row r="63" spans="1:19" ht="15" customHeight="1" x14ac:dyDescent="0.3">
      <c r="A63" s="230"/>
      <c r="B63" s="96" t="s">
        <v>170</v>
      </c>
      <c r="C63" s="97" t="s">
        <v>160</v>
      </c>
      <c r="D63" s="77"/>
      <c r="E63" s="94" t="s">
        <v>143</v>
      </c>
      <c r="F63" s="40"/>
      <c r="G63" s="41"/>
    </row>
    <row r="64" spans="1:19" ht="15" customHeight="1" x14ac:dyDescent="0.3">
      <c r="A64" s="135"/>
      <c r="B64" s="120" t="s">
        <v>193</v>
      </c>
      <c r="C64" s="43"/>
      <c r="D64" s="66"/>
      <c r="E64" s="139" t="s">
        <v>194</v>
      </c>
      <c r="F64" s="140">
        <f>D58*0.075</f>
        <v>0</v>
      </c>
      <c r="G64" s="133" t="s">
        <v>93</v>
      </c>
    </row>
    <row r="65" spans="1:11" ht="15" customHeight="1" x14ac:dyDescent="0.3">
      <c r="A65" s="92"/>
      <c r="B65" s="96"/>
      <c r="C65" s="97"/>
      <c r="D65" s="107"/>
      <c r="E65" s="94"/>
      <c r="F65" s="40"/>
      <c r="G65" s="41"/>
    </row>
    <row r="66" spans="1:11" ht="15" customHeight="1" x14ac:dyDescent="0.25">
      <c r="A66" s="252" t="s">
        <v>177</v>
      </c>
      <c r="B66" s="143" t="s">
        <v>78</v>
      </c>
      <c r="C66" s="143"/>
      <c r="D66" s="143"/>
      <c r="E66" s="143"/>
      <c r="F66" s="179"/>
      <c r="G66" s="180"/>
    </row>
    <row r="67" spans="1:11" ht="15" customHeight="1" x14ac:dyDescent="0.25">
      <c r="A67" s="252"/>
      <c r="B67" s="86" t="s">
        <v>139</v>
      </c>
      <c r="C67" s="144"/>
      <c r="D67" s="145"/>
      <c r="E67" s="145"/>
      <c r="F67" s="145"/>
      <c r="G67" s="146"/>
    </row>
    <row r="68" spans="1:11" ht="15" customHeight="1" x14ac:dyDescent="0.25">
      <c r="A68" s="252"/>
      <c r="B68" s="16" t="s">
        <v>7</v>
      </c>
      <c r="C68" s="6" t="s">
        <v>8</v>
      </c>
      <c r="D68" s="77"/>
      <c r="E68" s="5"/>
      <c r="F68" s="88" t="s">
        <v>87</v>
      </c>
      <c r="G68" s="132"/>
    </row>
    <row r="69" spans="1:11" ht="15" customHeight="1" x14ac:dyDescent="0.25">
      <c r="A69" s="252"/>
      <c r="B69" s="4" t="s">
        <v>9</v>
      </c>
      <c r="C69" s="2" t="s">
        <v>10</v>
      </c>
      <c r="D69" s="77"/>
      <c r="E69" s="4"/>
      <c r="F69" s="67"/>
      <c r="G69" s="138"/>
    </row>
    <row r="70" spans="1:11" ht="15" customHeight="1" x14ac:dyDescent="0.25">
      <c r="A70" s="252"/>
      <c r="B70" s="4" t="s">
        <v>11</v>
      </c>
      <c r="C70" s="2" t="s">
        <v>111</v>
      </c>
      <c r="D70" s="77"/>
      <c r="E70" s="131" t="str">
        <f>IF(AND(D70&gt;0,D71&gt;0,D71&lt;D70*0.75),"SHW &lt; 75% SFL - check data","")</f>
        <v/>
      </c>
      <c r="F70" s="70"/>
      <c r="G70" s="133"/>
    </row>
    <row r="71" spans="1:11" ht="15" customHeight="1" x14ac:dyDescent="0.3">
      <c r="A71" s="252"/>
      <c r="B71" s="17" t="s">
        <v>12</v>
      </c>
      <c r="C71" s="7" t="s">
        <v>13</v>
      </c>
      <c r="D71" s="77"/>
      <c r="E71" s="13" t="s">
        <v>25</v>
      </c>
      <c r="F71" s="78">
        <f>IF(C97=TRUE,((D68+D69)/2)*((D70+(4*D71))/5)*0.83,0)</f>
        <v>0</v>
      </c>
      <c r="G71" s="55" t="s">
        <v>26</v>
      </c>
    </row>
    <row r="72" spans="1:11" ht="15" customHeight="1" x14ac:dyDescent="0.3">
      <c r="A72" s="92"/>
      <c r="B72" s="82"/>
      <c r="C72" s="56"/>
      <c r="D72" s="52"/>
      <c r="E72" s="57"/>
      <c r="F72" s="32"/>
      <c r="G72" s="33"/>
    </row>
    <row r="73" spans="1:11" ht="15" customHeight="1" x14ac:dyDescent="0.25">
      <c r="A73" s="252" t="s">
        <v>178</v>
      </c>
      <c r="B73" s="143" t="s">
        <v>79</v>
      </c>
      <c r="C73" s="143"/>
      <c r="D73" s="143"/>
      <c r="E73" s="143"/>
      <c r="F73" s="141"/>
      <c r="G73" s="142"/>
    </row>
    <row r="74" spans="1:11" ht="15" customHeight="1" x14ac:dyDescent="0.25">
      <c r="A74" s="252"/>
      <c r="B74" s="86" t="s">
        <v>140</v>
      </c>
      <c r="C74" s="144"/>
      <c r="D74" s="145"/>
      <c r="E74" s="145"/>
      <c r="F74" s="145"/>
      <c r="G74" s="146"/>
    </row>
    <row r="75" spans="1:11" ht="15" customHeight="1" x14ac:dyDescent="0.25">
      <c r="A75" s="252"/>
      <c r="B75" s="16" t="s">
        <v>14</v>
      </c>
      <c r="C75" s="6" t="s">
        <v>8</v>
      </c>
      <c r="D75" s="77"/>
      <c r="E75" s="4"/>
      <c r="F75" s="88" t="s">
        <v>87</v>
      </c>
      <c r="G75" s="132"/>
    </row>
    <row r="76" spans="1:11" ht="15" customHeight="1" x14ac:dyDescent="0.25">
      <c r="A76" s="252"/>
      <c r="B76" s="4" t="s">
        <v>15</v>
      </c>
      <c r="C76" s="2" t="s">
        <v>10</v>
      </c>
      <c r="D76" s="77"/>
      <c r="E76" s="4"/>
      <c r="F76" s="67"/>
      <c r="G76" s="138"/>
    </row>
    <row r="77" spans="1:11" ht="15" customHeight="1" x14ac:dyDescent="0.25">
      <c r="A77" s="252"/>
      <c r="B77" s="4" t="s">
        <v>16</v>
      </c>
      <c r="C77" s="2" t="s">
        <v>111</v>
      </c>
      <c r="D77" s="77"/>
      <c r="E77" s="131" t="str">
        <f>IF(AND(D77&gt;0,D78&gt;0,D78&lt;D77*0.75),"SHW &lt; 75% SFL - not a spinnaker","")</f>
        <v/>
      </c>
      <c r="F77" s="129"/>
      <c r="G77" s="129"/>
      <c r="H77" s="129"/>
      <c r="I77" s="129"/>
      <c r="J77" s="129"/>
      <c r="K77" s="130"/>
    </row>
    <row r="78" spans="1:11" ht="15" customHeight="1" x14ac:dyDescent="0.3">
      <c r="A78" s="252"/>
      <c r="B78" s="17" t="s">
        <v>17</v>
      </c>
      <c r="C78" s="7" t="s">
        <v>13</v>
      </c>
      <c r="D78" s="77"/>
      <c r="E78" s="13" t="s">
        <v>25</v>
      </c>
      <c r="F78" s="78">
        <f>IF(C98=TRUE,((D75+D76)/2)*((D77+(4*D78))/5)*0.83,0)</f>
        <v>0</v>
      </c>
      <c r="G78" s="55" t="s">
        <v>26</v>
      </c>
    </row>
    <row r="79" spans="1:11" ht="15" customHeight="1" x14ac:dyDescent="0.3">
      <c r="A79" s="92"/>
      <c r="B79" s="82"/>
      <c r="C79" s="56"/>
      <c r="D79" s="50"/>
      <c r="E79" s="57"/>
      <c r="F79" s="34"/>
      <c r="G79" s="58"/>
    </row>
    <row r="80" spans="1:11" ht="15" customHeight="1" x14ac:dyDescent="0.25">
      <c r="A80" s="253" t="s">
        <v>181</v>
      </c>
      <c r="B80" s="143" t="s">
        <v>80</v>
      </c>
      <c r="C80" s="143"/>
      <c r="D80" s="143"/>
      <c r="E80" s="143"/>
      <c r="F80" s="141"/>
      <c r="G80" s="142"/>
    </row>
    <row r="81" spans="1:19" ht="15" customHeight="1" x14ac:dyDescent="0.25">
      <c r="A81" s="253"/>
      <c r="B81" s="86" t="s">
        <v>138</v>
      </c>
      <c r="C81" s="144"/>
      <c r="D81" s="145"/>
      <c r="E81" s="145"/>
      <c r="F81" s="145"/>
      <c r="G81" s="146"/>
      <c r="M81" s="37"/>
      <c r="N81" s="37"/>
      <c r="O81" s="37"/>
      <c r="P81" s="37"/>
      <c r="Q81" s="37"/>
      <c r="R81" s="37"/>
      <c r="S81" s="37"/>
    </row>
    <row r="82" spans="1:19" s="37" customFormat="1" ht="15" customHeight="1" x14ac:dyDescent="0.25">
      <c r="A82" s="253"/>
      <c r="B82" s="16" t="s">
        <v>18</v>
      </c>
      <c r="C82" s="6" t="s">
        <v>19</v>
      </c>
      <c r="D82" s="77"/>
      <c r="E82" s="1"/>
      <c r="F82" s="88" t="s">
        <v>87</v>
      </c>
      <c r="G82" s="132"/>
      <c r="H82" s="1"/>
    </row>
    <row r="83" spans="1:19" s="37" customFormat="1" ht="15" customHeight="1" x14ac:dyDescent="0.25">
      <c r="A83" s="253"/>
      <c r="B83" s="17" t="s">
        <v>20</v>
      </c>
      <c r="C83" s="7" t="s">
        <v>21</v>
      </c>
      <c r="D83" s="77"/>
      <c r="E83" s="1"/>
      <c r="F83" s="67"/>
      <c r="G83" s="138"/>
      <c r="H83" s="1"/>
    </row>
    <row r="84" spans="1:19" s="37" customFormat="1" x14ac:dyDescent="0.25">
      <c r="A84" s="92"/>
      <c r="B84" s="82"/>
      <c r="C84" s="44"/>
      <c r="D84" s="44"/>
      <c r="E84" s="56"/>
      <c r="F84" s="50"/>
      <c r="G84" s="51"/>
    </row>
    <row r="85" spans="1:19" s="37" customFormat="1" ht="14" x14ac:dyDescent="0.3">
      <c r="A85" s="92"/>
      <c r="B85" s="151" t="s">
        <v>24</v>
      </c>
      <c r="C85" s="151"/>
      <c r="D85" s="151"/>
      <c r="E85" s="151"/>
      <c r="F85" s="151"/>
      <c r="G85" s="152"/>
    </row>
    <row r="86" spans="1:19" s="37" customFormat="1" ht="14" x14ac:dyDescent="0.3">
      <c r="A86" s="123"/>
      <c r="B86" s="153" t="s">
        <v>35</v>
      </c>
      <c r="C86" s="153"/>
      <c r="D86" s="153"/>
      <c r="E86" s="153"/>
      <c r="F86" s="153"/>
      <c r="G86" s="154"/>
    </row>
    <row r="87" spans="1:19" s="37" customFormat="1" x14ac:dyDescent="0.25">
      <c r="B87" s="155"/>
      <c r="C87" s="155"/>
      <c r="D87" s="155"/>
      <c r="E87" s="155"/>
      <c r="F87" s="155"/>
      <c r="G87" s="155"/>
    </row>
    <row r="88" spans="1:19" s="37" customFormat="1" x14ac:dyDescent="0.25">
      <c r="B88" s="150"/>
      <c r="C88" s="150"/>
      <c r="D88" s="150"/>
      <c r="E88" s="150"/>
      <c r="F88" s="150"/>
      <c r="G88" s="150"/>
    </row>
    <row r="89" spans="1:19" s="37" customFormat="1" x14ac:dyDescent="0.25">
      <c r="B89" s="14"/>
      <c r="C89" s="14"/>
      <c r="D89" s="14"/>
      <c r="E89" s="14"/>
      <c r="F89" s="14"/>
      <c r="G89" s="14"/>
    </row>
    <row r="90" spans="1:19" s="37" customFormat="1" x14ac:dyDescent="0.25">
      <c r="B90" s="14"/>
      <c r="C90" s="14"/>
      <c r="D90" s="14"/>
      <c r="E90" s="14"/>
      <c r="F90" s="14"/>
      <c r="G90" s="14"/>
    </row>
    <row r="91" spans="1:19" s="37" customFormat="1" x14ac:dyDescent="0.25">
      <c r="B91" s="14"/>
      <c r="C91" s="14"/>
      <c r="D91" s="14"/>
      <c r="E91" s="14"/>
      <c r="F91" s="14"/>
      <c r="G91" s="14"/>
    </row>
    <row r="92" spans="1:19" s="37" customFormat="1" x14ac:dyDescent="0.25">
      <c r="B92" s="14"/>
      <c r="C92" s="14"/>
      <c r="D92" s="14"/>
      <c r="E92" s="14"/>
      <c r="F92" s="14"/>
      <c r="G92" s="14"/>
      <c r="M92" s="1"/>
      <c r="N92" s="1"/>
      <c r="O92" s="1"/>
      <c r="P92" s="1"/>
      <c r="Q92" s="1"/>
      <c r="R92" s="1"/>
      <c r="S92" s="1"/>
    </row>
    <row r="93" spans="1:19" x14ac:dyDescent="0.25">
      <c r="B93" s="14"/>
      <c r="C93" s="14"/>
      <c r="D93" s="14"/>
      <c r="E93" s="14"/>
      <c r="F93" s="14"/>
      <c r="G93" s="14"/>
      <c r="H93" s="37"/>
    </row>
    <row r="94" spans="1:19" x14ac:dyDescent="0.25">
      <c r="B94" s="22" t="s">
        <v>42</v>
      </c>
      <c r="C94" s="14"/>
      <c r="D94" s="14"/>
      <c r="E94" s="14"/>
      <c r="F94" s="14"/>
      <c r="G94" s="14"/>
      <c r="H94" s="37"/>
    </row>
    <row r="95" spans="1:19" x14ac:dyDescent="0.25">
      <c r="B95" s="14"/>
      <c r="C95" s="14"/>
      <c r="D95" s="14"/>
      <c r="E95" s="14"/>
      <c r="F95" s="14"/>
      <c r="G95" s="14"/>
    </row>
    <row r="96" spans="1:19" x14ac:dyDescent="0.25">
      <c r="B96" s="14"/>
      <c r="C96" s="14" t="b">
        <f>AND(D44&gt;0,D45&gt;0,D47&gt;0,D48&gt;0,D49&gt;0)</f>
        <v>0</v>
      </c>
      <c r="D96" s="14" t="s">
        <v>40</v>
      </c>
      <c r="E96" s="14"/>
      <c r="F96" s="14"/>
      <c r="G96" s="14"/>
    </row>
    <row r="97" spans="2:7" x14ac:dyDescent="0.25">
      <c r="B97" s="14"/>
      <c r="C97" s="37" t="b">
        <f>AND(D68&gt;0,D69&gt;0,D70&gt;0,D71&gt;0)</f>
        <v>0</v>
      </c>
      <c r="D97" s="37" t="s">
        <v>27</v>
      </c>
      <c r="E97" s="14"/>
      <c r="F97" s="14"/>
      <c r="G97" s="14"/>
    </row>
    <row r="98" spans="2:7" ht="15.5" x14ac:dyDescent="0.35">
      <c r="B98" s="38"/>
      <c r="C98" s="37" t="b">
        <f>AND(D75&gt;0,D76&gt;0,D77&gt;0,D78&gt;0)</f>
        <v>0</v>
      </c>
      <c r="D98" s="37" t="s">
        <v>28</v>
      </c>
      <c r="E98" s="38"/>
      <c r="F98" s="38"/>
      <c r="G98" s="38"/>
    </row>
    <row r="99" spans="2:7" ht="15.5" x14ac:dyDescent="0.35">
      <c r="B99" s="38"/>
      <c r="C99" s="14" t="b">
        <f>AND(D57&gt;0,D58&gt;0,D60&gt;0,D61&gt;0,D62&gt;0)</f>
        <v>0</v>
      </c>
      <c r="D99" s="37" t="s">
        <v>172</v>
      </c>
      <c r="E99" s="38"/>
      <c r="F99" s="38"/>
      <c r="G99" s="38"/>
    </row>
    <row r="100" spans="2:7" x14ac:dyDescent="0.25">
      <c r="B100" s="37"/>
      <c r="C100" s="37"/>
      <c r="D100" s="37"/>
      <c r="E100" s="37"/>
      <c r="F100" s="37"/>
      <c r="G100" s="37"/>
    </row>
    <row r="101" spans="2:7" x14ac:dyDescent="0.25">
      <c r="B101" s="37" t="s">
        <v>85</v>
      </c>
      <c r="C101" s="37">
        <v>1</v>
      </c>
      <c r="D101" s="37" t="s">
        <v>81</v>
      </c>
      <c r="E101" s="37"/>
      <c r="F101" s="37"/>
      <c r="G101" s="37"/>
    </row>
    <row r="102" spans="2:7" x14ac:dyDescent="0.25">
      <c r="B102" s="37"/>
      <c r="C102" s="37"/>
      <c r="D102" s="37" t="s">
        <v>82</v>
      </c>
      <c r="E102" s="37"/>
      <c r="F102" s="37"/>
      <c r="G102" s="37"/>
    </row>
    <row r="103" spans="2:7" x14ac:dyDescent="0.25">
      <c r="B103" s="37"/>
      <c r="C103" s="37"/>
      <c r="D103" s="37" t="s">
        <v>83</v>
      </c>
      <c r="E103" s="37"/>
      <c r="F103" s="37"/>
      <c r="G103" s="37"/>
    </row>
    <row r="104" spans="2:7" x14ac:dyDescent="0.25">
      <c r="B104" s="37"/>
      <c r="C104" s="37"/>
      <c r="D104" s="37" t="s">
        <v>84</v>
      </c>
      <c r="E104" s="37"/>
      <c r="F104" s="37"/>
      <c r="G104" s="37"/>
    </row>
    <row r="105" spans="2:7" x14ac:dyDescent="0.25">
      <c r="B105" s="37"/>
      <c r="C105" s="37"/>
      <c r="D105" s="37"/>
      <c r="E105" s="37"/>
      <c r="F105" s="37"/>
      <c r="G105" s="37"/>
    </row>
    <row r="106" spans="2:7" x14ac:dyDescent="0.25">
      <c r="B106" s="37"/>
      <c r="C106" s="37"/>
      <c r="D106" s="37" t="s">
        <v>81</v>
      </c>
      <c r="E106" s="37"/>
      <c r="F106" s="37"/>
      <c r="G106" s="37"/>
    </row>
    <row r="107" spans="2:7" x14ac:dyDescent="0.25">
      <c r="B107" s="37"/>
      <c r="C107" s="37">
        <v>1</v>
      </c>
      <c r="D107" s="37" t="s">
        <v>99</v>
      </c>
      <c r="E107" s="37"/>
    </row>
    <row r="108" spans="2:7" x14ac:dyDescent="0.25">
      <c r="B108" s="37"/>
      <c r="C108" s="37"/>
      <c r="D108" s="37" t="s">
        <v>100</v>
      </c>
      <c r="E108" s="37"/>
    </row>
    <row r="109" spans="2:7" x14ac:dyDescent="0.25">
      <c r="B109" s="37"/>
      <c r="C109" s="37"/>
      <c r="D109" s="37" t="s">
        <v>101</v>
      </c>
      <c r="E109" s="37"/>
    </row>
    <row r="110" spans="2:7" x14ac:dyDescent="0.25">
      <c r="B110" s="37"/>
      <c r="C110" s="37"/>
      <c r="D110" s="37" t="s">
        <v>132</v>
      </c>
      <c r="E110" s="37"/>
    </row>
    <row r="111" spans="2:7" x14ac:dyDescent="0.25">
      <c r="B111" s="37"/>
      <c r="C111" s="37"/>
      <c r="D111" s="37" t="s">
        <v>133</v>
      </c>
      <c r="E111" s="37"/>
    </row>
    <row r="112" spans="2:7" x14ac:dyDescent="0.25">
      <c r="B112" s="37"/>
      <c r="C112" s="37"/>
      <c r="D112" s="37" t="s">
        <v>134</v>
      </c>
      <c r="E112" s="37"/>
    </row>
    <row r="113" spans="2:5" x14ac:dyDescent="0.25">
      <c r="B113" s="37"/>
      <c r="C113" s="37">
        <v>1</v>
      </c>
      <c r="D113" s="37" t="s">
        <v>102</v>
      </c>
      <c r="E113" s="37"/>
    </row>
    <row r="114" spans="2:5" x14ac:dyDescent="0.25">
      <c r="B114" s="37"/>
      <c r="C114" s="37"/>
      <c r="D114" s="37"/>
      <c r="E114" s="37"/>
    </row>
  </sheetData>
  <sheetProtection password="EB1E" sheet="1" objects="1" scenarios="1" selectLockedCells="1"/>
  <mergeCells count="91">
    <mergeCell ref="A66:A71"/>
    <mergeCell ref="A73:A78"/>
    <mergeCell ref="A80:A83"/>
    <mergeCell ref="M54:S54"/>
    <mergeCell ref="M55:S55"/>
    <mergeCell ref="M56:S56"/>
    <mergeCell ref="M57:S57"/>
    <mergeCell ref="M58:S58"/>
    <mergeCell ref="M59:S59"/>
    <mergeCell ref="M60:S60"/>
    <mergeCell ref="M61:S61"/>
    <mergeCell ref="M62:S62"/>
    <mergeCell ref="C81:G81"/>
    <mergeCell ref="B80:E80"/>
    <mergeCell ref="F73:G73"/>
    <mergeCell ref="C74:G74"/>
    <mergeCell ref="A33:A39"/>
    <mergeCell ref="A41:A51"/>
    <mergeCell ref="A53:A63"/>
    <mergeCell ref="M2:T2"/>
    <mergeCell ref="M3:T3"/>
    <mergeCell ref="M4:T4"/>
    <mergeCell ref="B9:G9"/>
    <mergeCell ref="M21:S22"/>
    <mergeCell ref="M13:T13"/>
    <mergeCell ref="M19:T19"/>
    <mergeCell ref="E35:E36"/>
    <mergeCell ref="M39:S39"/>
    <mergeCell ref="F33:G33"/>
    <mergeCell ref="M51:S51"/>
    <mergeCell ref="M52:S52"/>
    <mergeCell ref="M48:S48"/>
    <mergeCell ref="M33:S33"/>
    <mergeCell ref="M34:S34"/>
    <mergeCell ref="M42:S42"/>
    <mergeCell ref="M43:S43"/>
    <mergeCell ref="F53:G53"/>
    <mergeCell ref="M45:S45"/>
    <mergeCell ref="M41:S41"/>
    <mergeCell ref="M40:S40"/>
    <mergeCell ref="M37:S37"/>
    <mergeCell ref="M36:S36"/>
    <mergeCell ref="M38:S38"/>
    <mergeCell ref="M35:S35"/>
    <mergeCell ref="M47:S47"/>
    <mergeCell ref="M50:S50"/>
    <mergeCell ref="M44:S44"/>
    <mergeCell ref="M46:S46"/>
    <mergeCell ref="M7:T10"/>
    <mergeCell ref="B18:G18"/>
    <mergeCell ref="C19:G19"/>
    <mergeCell ref="B26:E26"/>
    <mergeCell ref="F41:G41"/>
    <mergeCell ref="M11:T11"/>
    <mergeCell ref="F20:G21"/>
    <mergeCell ref="M12:T12"/>
    <mergeCell ref="C22:G22"/>
    <mergeCell ref="B17:G17"/>
    <mergeCell ref="C24:D24"/>
    <mergeCell ref="C15:G15"/>
    <mergeCell ref="M26:S30"/>
    <mergeCell ref="B28:G28"/>
    <mergeCell ref="B27:G27"/>
    <mergeCell ref="B29:F29"/>
    <mergeCell ref="C11:G11"/>
    <mergeCell ref="B10:G10"/>
    <mergeCell ref="B2:G4"/>
    <mergeCell ref="F66:G66"/>
    <mergeCell ref="B66:E66"/>
    <mergeCell ref="C34:G34"/>
    <mergeCell ref="C54:G54"/>
    <mergeCell ref="C13:E13"/>
    <mergeCell ref="C25:E25"/>
    <mergeCell ref="C12:D12"/>
    <mergeCell ref="E12:G12"/>
    <mergeCell ref="B30:F30"/>
    <mergeCell ref="B33:E33"/>
    <mergeCell ref="C42:G42"/>
    <mergeCell ref="B1:G1"/>
    <mergeCell ref="B5:G5"/>
    <mergeCell ref="B6:G6"/>
    <mergeCell ref="B7:G7"/>
    <mergeCell ref="B8:G8"/>
    <mergeCell ref="F80:G80"/>
    <mergeCell ref="B73:E73"/>
    <mergeCell ref="C67:G67"/>
    <mergeCell ref="M49:S49"/>
    <mergeCell ref="B88:G88"/>
    <mergeCell ref="B85:G85"/>
    <mergeCell ref="B86:G86"/>
    <mergeCell ref="B87:G87"/>
  </mergeCells>
  <phoneticPr fontId="11" type="noConversion"/>
  <dataValidations xWindow="234" yWindow="216" count="1">
    <dataValidation type="decimal" operator="greaterThanOrEqual" allowBlank="1" showInputMessage="1" showErrorMessage="1" errorTitle="text" error="Numbers only, do not include letters please. If not applicable, leave blank." sqref="D82:D83 D55:D58 D75:D79 D68:D72 F70 D43:D45 D36:D39 D47:D52 D60:D65">
      <formula1>0</formula1>
    </dataValidation>
  </dataValidations>
  <hyperlinks>
    <hyperlink ref="F20" r:id="rId1" display="http://www.sailing.org/classesandequipment/ihc/ihc-who-is-involved.php"/>
  </hyperlinks>
  <pageMargins left="0.74" right="0.74803149606299213" top="0.56999999999999995" bottom="0.25" header="0.33" footer="0.16"/>
  <pageSetup paperSize="9" orientation="portrait" horizontalDpi="300" verticalDpi="300" r:id="rId2"/>
  <headerFooter alignWithMargins="0">
    <oddHeader>&amp;L&amp;D&amp;R&amp;F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Drop Down 4">
              <controlPr locked="0" defaultSize="0" autoLine="0" autoPict="0">
                <anchor moveWithCells="1">
                  <from>
                    <xdr:col>5</xdr:col>
                    <xdr:colOff>50800</xdr:colOff>
                    <xdr:row>25</xdr:row>
                    <xdr:rowOff>0</xdr:rowOff>
                  </from>
                  <to>
                    <xdr:col>6</xdr:col>
                    <xdr:colOff>552450</xdr:colOff>
                    <xdr:row>25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Drop Down 16">
              <controlPr locked="0" defaultSize="0" autoLine="0" autoPict="0">
                <anchor moveWithCells="1">
                  <from>
                    <xdr:col>2</xdr:col>
                    <xdr:colOff>6350</xdr:colOff>
                    <xdr:row>19</xdr:row>
                    <xdr:rowOff>19050</xdr:rowOff>
                  </from>
                  <to>
                    <xdr:col>4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Drop Down 17">
              <controlPr locked="0" defaultSize="0" autoLine="0" autoPict="0">
                <anchor moveWithCells="1">
                  <from>
                    <xdr:col>2</xdr:col>
                    <xdr:colOff>12700</xdr:colOff>
                    <xdr:row>22</xdr:row>
                    <xdr:rowOff>25400</xdr:rowOff>
                  </from>
                  <to>
                    <xdr:col>4</xdr:col>
                    <xdr:colOff>1289050</xdr:colOff>
                    <xdr:row>22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7"/>
  <sheetViews>
    <sheetView topLeftCell="AT1" zoomScaleNormal="100" workbookViewId="0">
      <selection activeCell="AS1" sqref="A1:AS1048576"/>
    </sheetView>
  </sheetViews>
  <sheetFormatPr defaultRowHeight="12.5" x14ac:dyDescent="0.25"/>
  <cols>
    <col min="1" max="3" width="9.1796875" hidden="1" customWidth="1"/>
    <col min="4" max="4" width="9.1796875" style="99" hidden="1" customWidth="1"/>
    <col min="5" max="8" width="9.1796875" hidden="1" customWidth="1"/>
    <col min="9" max="9" width="9.1796875" style="99" hidden="1" customWidth="1"/>
    <col min="10" max="10" width="10.6328125" style="99" hidden="1" customWidth="1"/>
    <col min="11" max="11" width="8.7265625" hidden="1" customWidth="1"/>
    <col min="12" max="20" width="9.1796875" style="74" hidden="1" customWidth="1"/>
    <col min="21" max="21" width="9.1796875" style="99" hidden="1" customWidth="1"/>
    <col min="22" max="24" width="9.1796875" hidden="1" customWidth="1"/>
    <col min="25" max="25" width="9.1796875" style="99" hidden="1" customWidth="1"/>
    <col min="26" max="35" width="9.1796875" hidden="1" customWidth="1"/>
    <col min="36" max="36" width="11.7265625" hidden="1" customWidth="1"/>
    <col min="37" max="43" width="9.1796875" hidden="1" customWidth="1"/>
    <col min="44" max="45" width="0" hidden="1" customWidth="1"/>
  </cols>
  <sheetData>
    <row r="1" spans="1:45" ht="13" x14ac:dyDescent="0.3">
      <c r="A1" s="24" t="s">
        <v>45</v>
      </c>
      <c r="B1" t="s">
        <v>46</v>
      </c>
      <c r="C1" t="s">
        <v>47</v>
      </c>
      <c r="D1" s="99" t="s">
        <v>130</v>
      </c>
      <c r="E1" t="s">
        <v>48</v>
      </c>
      <c r="F1" t="s">
        <v>49</v>
      </c>
      <c r="G1" t="s">
        <v>94</v>
      </c>
      <c r="H1" s="79" t="s">
        <v>88</v>
      </c>
      <c r="I1" s="99" t="s">
        <v>131</v>
      </c>
      <c r="J1" s="24" t="s">
        <v>187</v>
      </c>
      <c r="K1" s="101" t="s">
        <v>152</v>
      </c>
      <c r="L1" s="101" t="s">
        <v>153</v>
      </c>
      <c r="M1" s="101" t="s">
        <v>154</v>
      </c>
      <c r="N1" s="101" t="s">
        <v>155</v>
      </c>
      <c r="O1" s="102" t="s">
        <v>156</v>
      </c>
      <c r="P1" s="101" t="s">
        <v>157</v>
      </c>
      <c r="Q1" s="101" t="s">
        <v>158</v>
      </c>
      <c r="R1" s="101" t="s">
        <v>159</v>
      </c>
      <c r="S1" s="103" t="s">
        <v>160</v>
      </c>
      <c r="T1" s="24" t="s">
        <v>189</v>
      </c>
      <c r="U1" s="99" t="s">
        <v>116</v>
      </c>
      <c r="V1" t="s">
        <v>50</v>
      </c>
      <c r="W1" t="s">
        <v>51</v>
      </c>
      <c r="X1" t="s">
        <v>52</v>
      </c>
      <c r="Y1" s="99" t="s">
        <v>117</v>
      </c>
      <c r="Z1" s="24" t="s">
        <v>188</v>
      </c>
      <c r="AA1" t="s">
        <v>70</v>
      </c>
      <c r="AB1" t="s">
        <v>71</v>
      </c>
      <c r="AC1" t="s">
        <v>72</v>
      </c>
      <c r="AD1" t="s">
        <v>73</v>
      </c>
      <c r="AE1" s="24" t="s">
        <v>190</v>
      </c>
      <c r="AF1" t="s">
        <v>66</v>
      </c>
      <c r="AG1" t="s">
        <v>67</v>
      </c>
      <c r="AH1" t="s">
        <v>68</v>
      </c>
      <c r="AI1" t="s">
        <v>69</v>
      </c>
      <c r="AJ1" s="24" t="s">
        <v>191</v>
      </c>
      <c r="AK1" s="24" t="s">
        <v>63</v>
      </c>
      <c r="AL1" t="s">
        <v>74</v>
      </c>
      <c r="AM1" t="s">
        <v>75</v>
      </c>
      <c r="AN1" s="24" t="s">
        <v>192</v>
      </c>
      <c r="AO1" t="s">
        <v>95</v>
      </c>
      <c r="AP1" s="26" t="s">
        <v>64</v>
      </c>
      <c r="AQ1" s="26" t="s">
        <v>65</v>
      </c>
      <c r="AS1" s="24" t="s">
        <v>196</v>
      </c>
    </row>
    <row r="2" spans="1:45" x14ac:dyDescent="0.25">
      <c r="A2" s="25" t="str">
        <f>IF('Sail input'!$D43="","donotimport",ROUND('Sail input'!$D43,2))</f>
        <v>donotimport</v>
      </c>
      <c r="B2" s="25" t="str">
        <f>IF('Sail input'!$D44="","donotimport",ROUND('Sail input'!$D44,2))</f>
        <v>donotimport</v>
      </c>
      <c r="C2" s="25" t="str">
        <f>IF('Sail input'!$D45="","donotimport",ROUND('Sail input'!$D45,2))</f>
        <v>donotimport</v>
      </c>
      <c r="D2" s="100" t="str">
        <f>IF('Sail input'!$D50="","donotimport",ROUND('Sail input'!$D50,2))</f>
        <v>donotimport</v>
      </c>
      <c r="E2" s="25" t="str">
        <f>IF('Sail input'!$D49="","donotimport",ROUND('Sail input'!$D49,2))</f>
        <v>donotimport</v>
      </c>
      <c r="F2" s="25" t="str">
        <f>IF('Sail input'!$D48="","donotimport",ROUND('Sail input'!$D48,2))</f>
        <v>donotimport</v>
      </c>
      <c r="G2" s="25" t="str">
        <f>IF('Sail input'!$D47="","donotimport",ROUND('Sail input'!$D47,2))</f>
        <v>donotimport</v>
      </c>
      <c r="H2" s="80" t="str">
        <f>G2</f>
        <v>donotimport</v>
      </c>
      <c r="I2" s="100" t="str">
        <f>IF('Sail input'!$D46="","donotimport",ROUND('Sail input'!$D46,2))</f>
        <v>donotimport</v>
      </c>
      <c r="J2" s="134" t="str">
        <f>IF('Sail input'!$G43="","donotimport",'Sail input'!$G43)</f>
        <v>donotimport</v>
      </c>
      <c r="K2" s="25" t="str">
        <f>IF('Sail input'!$D55="","donotimport",ROUND('Sail input'!$D55,2))</f>
        <v>donotimport</v>
      </c>
      <c r="L2" s="25" t="str">
        <f>IF('Sail input'!$D56="","donotimport",ROUND('Sail input'!$D56,2))</f>
        <v>donotimport</v>
      </c>
      <c r="M2" s="25" t="str">
        <f>IF('Sail input'!$D57="","donotimport",ROUND('Sail input'!$D57,2))</f>
        <v>donotimport</v>
      </c>
      <c r="N2" s="25" t="str">
        <f>IF('Sail input'!$D58="","donotimport",ROUND('Sail input'!$D58,2))</f>
        <v>donotimport</v>
      </c>
      <c r="O2" s="25" t="str">
        <f>IF('Sail input'!$D59="","donotimport",ROUND('Sail input'!$D59,2))</f>
        <v>donotimport</v>
      </c>
      <c r="P2" s="25" t="str">
        <f>IF('Sail input'!$D60="","donotimport",ROUND('Sail input'!$D60,2))</f>
        <v>donotimport</v>
      </c>
      <c r="Q2" s="25" t="str">
        <f>IF('Sail input'!$D61="","donotimport",ROUND('Sail input'!$D61,2))</f>
        <v>donotimport</v>
      </c>
      <c r="R2" s="25" t="str">
        <f>IF('Sail input'!$D62="","donotimport",ROUND('Sail input'!$D62,2))</f>
        <v>donotimport</v>
      </c>
      <c r="S2" s="25" t="str">
        <f>IF('Sail input'!$D63="","donotimport",ROUND('Sail input'!$D63,2))</f>
        <v>donotimport</v>
      </c>
      <c r="T2" s="134" t="str">
        <f>IF('Sail input'!$G55="","donotimport",'Sail input'!$G55)</f>
        <v>donotimport</v>
      </c>
      <c r="U2" s="100" t="str">
        <f>IF('Sail input'!$D35="","donotimport",ROUND('Sail input'!$D35,2))</f>
        <v>donotimport</v>
      </c>
      <c r="V2" s="25" t="str">
        <f>IF('Sail input'!$D36="","donotimport",ROUND('Sail input'!$D36,2))</f>
        <v>donotimport</v>
      </c>
      <c r="W2" s="25" t="str">
        <f>IF('Sail input'!$D37="","donotimport",ROUND('Sail input'!$D37,2))</f>
        <v>donotimport</v>
      </c>
      <c r="X2" s="25" t="str">
        <f>IF('Sail input'!$D38="","donotimport",ROUND('Sail input'!$D38,2))</f>
        <v>donotimport</v>
      </c>
      <c r="Y2" s="100" t="str">
        <f>IF('Sail input'!$D39="","donotimport",ROUND('Sail input'!$D39,2))</f>
        <v>donotimport</v>
      </c>
      <c r="Z2" s="134" t="str">
        <f>IF('Sail input'!$G35="","donotimport",'Sail input'!$G35)</f>
        <v>donotimport</v>
      </c>
      <c r="AA2" s="25" t="str">
        <f>IF('Sail input'!$D68="","donotimport",ROUND('Sail input'!$D68,2))</f>
        <v>donotimport</v>
      </c>
      <c r="AB2" s="25" t="str">
        <f>IF('Sail input'!$D69="","donotimport",ROUND('Sail input'!$D69,2))</f>
        <v>donotimport</v>
      </c>
      <c r="AC2" s="25" t="str">
        <f>IF('Sail input'!$D71="","donotimport",ROUND('Sail input'!$D71,2))</f>
        <v>donotimport</v>
      </c>
      <c r="AD2" s="25" t="str">
        <f>IF('Sail input'!$D70="","donotimport",ROUND('Sail input'!$D70,2))</f>
        <v>donotimport</v>
      </c>
      <c r="AE2" s="134" t="str">
        <f>IF('Sail input'!$G68="","donotimport",'Sail input'!$G68)</f>
        <v>donotimport</v>
      </c>
      <c r="AF2" s="25" t="str">
        <f>IF('Sail input'!$D75="","donotimport",ROUND('Sail input'!$D75,2))</f>
        <v>donotimport</v>
      </c>
      <c r="AG2" s="25" t="str">
        <f>IF('Sail input'!$D76="","donotimport",ROUND('Sail input'!$D76,2))</f>
        <v>donotimport</v>
      </c>
      <c r="AH2" s="25" t="str">
        <f>IF('Sail input'!$D77="","donotimport",ROUND('Sail input'!$D77,2))</f>
        <v>donotimport</v>
      </c>
      <c r="AI2" s="25" t="str">
        <f>IF('Sail input'!$D78="","donotimport",ROUND('Sail input'!$D78,2))</f>
        <v>donotimport</v>
      </c>
      <c r="AJ2" s="134" t="str">
        <f>IF('Sail input'!$G75="","donotimport",'Sail input'!$G75)</f>
        <v>donotimport</v>
      </c>
      <c r="AK2" s="25" t="str">
        <f>IF(Inputs!B3=0,"donotimport",ROUND(Inputs!B3,2))</f>
        <v>donotimport</v>
      </c>
      <c r="AL2" s="25" t="str">
        <f>IF('Sail input'!$D82="","donotimport",ROUND('Sail input'!$D82,2))</f>
        <v>donotimport</v>
      </c>
      <c r="AM2" s="25" t="str">
        <f>IF('Sail input'!$D83="","donotimport",ROUND('Sail input'!$D83,2))</f>
        <v>donotimport</v>
      </c>
      <c r="AN2" s="134" t="str">
        <f>IF('Sail input'!$G82="","donotimport",'Sail input'!$G82)</f>
        <v>donotimport</v>
      </c>
      <c r="AO2" s="25" t="str">
        <f>IF('Sail input'!D51="","donotimport",'Sail input'!D51)</f>
        <v>donotimport</v>
      </c>
    </row>
    <row r="3" spans="1:45" x14ac:dyDescent="0.25">
      <c r="H3" s="79"/>
      <c r="K3" s="104"/>
      <c r="L3" s="104"/>
      <c r="M3" s="104"/>
      <c r="N3" s="104"/>
      <c r="O3" s="103"/>
      <c r="P3" s="104"/>
      <c r="Q3" s="104"/>
      <c r="R3" s="104"/>
      <c r="S3" s="103"/>
      <c r="T3" s="99"/>
      <c r="Z3" s="99"/>
      <c r="AE3" s="99"/>
      <c r="AJ3" s="99"/>
      <c r="AN3" s="99"/>
    </row>
    <row r="4" spans="1:45" x14ac:dyDescent="0.25">
      <c r="H4" s="79"/>
      <c r="K4" s="104"/>
      <c r="L4" s="104"/>
      <c r="M4" s="104"/>
      <c r="N4" s="104"/>
      <c r="O4" s="103"/>
      <c r="P4" s="104"/>
      <c r="Q4" s="104"/>
      <c r="R4" s="104"/>
      <c r="S4" s="103"/>
      <c r="T4" s="99"/>
      <c r="Z4" s="99"/>
      <c r="AC4" s="39"/>
      <c r="AD4" s="39"/>
      <c r="AE4" s="99"/>
      <c r="AJ4" s="99"/>
      <c r="AN4" s="99"/>
    </row>
    <row r="5" spans="1:45" x14ac:dyDescent="0.25">
      <c r="H5" s="79"/>
      <c r="J5" s="105" t="s">
        <v>161</v>
      </c>
      <c r="K5" s="105" t="s">
        <v>161</v>
      </c>
      <c r="L5" s="105" t="s">
        <v>161</v>
      </c>
      <c r="M5" s="105" t="s">
        <v>161</v>
      </c>
      <c r="N5" s="105" t="s">
        <v>161</v>
      </c>
      <c r="O5" s="99" t="s">
        <v>161</v>
      </c>
      <c r="P5" s="105" t="s">
        <v>161</v>
      </c>
      <c r="Q5" s="105" t="s">
        <v>161</v>
      </c>
      <c r="R5" s="105" t="s">
        <v>161</v>
      </c>
      <c r="S5" s="99" t="s">
        <v>161</v>
      </c>
      <c r="T5" s="105" t="s">
        <v>161</v>
      </c>
      <c r="Z5" s="105" t="s">
        <v>161</v>
      </c>
      <c r="AE5" s="105" t="s">
        <v>161</v>
      </c>
      <c r="AJ5" s="105" t="s">
        <v>161</v>
      </c>
      <c r="AN5" s="105" t="s">
        <v>161</v>
      </c>
    </row>
    <row r="6" spans="1:45" x14ac:dyDescent="0.25">
      <c r="E6" t="s">
        <v>129</v>
      </c>
      <c r="G6" t="s">
        <v>88</v>
      </c>
      <c r="H6" s="79" t="s">
        <v>88</v>
      </c>
      <c r="K6" s="105"/>
      <c r="L6" s="105"/>
      <c r="M6" s="105"/>
      <c r="N6" s="105"/>
      <c r="O6" s="99" t="s">
        <v>128</v>
      </c>
      <c r="P6" s="105"/>
      <c r="Q6" s="105"/>
      <c r="R6" s="105"/>
      <c r="S6" s="99" t="s">
        <v>128</v>
      </c>
      <c r="T6" s="99"/>
      <c r="V6" t="s">
        <v>6</v>
      </c>
      <c r="W6" t="s">
        <v>5</v>
      </c>
      <c r="X6" t="s">
        <v>4</v>
      </c>
    </row>
    <row r="7" spans="1:45" x14ac:dyDescent="0.25">
      <c r="D7" s="99" t="s">
        <v>128</v>
      </c>
      <c r="I7" s="99" t="s">
        <v>128</v>
      </c>
      <c r="U7" s="99" t="s">
        <v>128</v>
      </c>
      <c r="Y7" s="99" t="s">
        <v>128</v>
      </c>
    </row>
  </sheetData>
  <sheetProtection password="C620" sheet="1" objects="1" scenarios="1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9"/>
  <sheetViews>
    <sheetView topLeftCell="C1" workbookViewId="0">
      <selection activeCell="C1" sqref="A1:IV65536"/>
    </sheetView>
  </sheetViews>
  <sheetFormatPr defaultRowHeight="12.5" x14ac:dyDescent="0.25"/>
  <cols>
    <col min="1" max="1" width="36" hidden="1" customWidth="1"/>
    <col min="2" max="2" width="7" hidden="1" customWidth="1"/>
  </cols>
  <sheetData>
    <row r="1" spans="1:2" x14ac:dyDescent="0.25">
      <c r="B1" s="27">
        <v>16</v>
      </c>
    </row>
    <row r="2" spans="1:2" x14ac:dyDescent="0.25">
      <c r="B2" s="27" t="s">
        <v>63</v>
      </c>
    </row>
    <row r="3" spans="1:2" x14ac:dyDescent="0.25">
      <c r="B3" s="28">
        <f>B29</f>
        <v>0</v>
      </c>
    </row>
    <row r="4" spans="1:2" x14ac:dyDescent="0.25">
      <c r="B4" s="29"/>
    </row>
    <row r="5" spans="1:2" x14ac:dyDescent="0.25">
      <c r="B5" s="29"/>
    </row>
    <row r="6" spans="1:2" x14ac:dyDescent="0.25">
      <c r="B6" s="29"/>
    </row>
    <row r="7" spans="1:2" x14ac:dyDescent="0.25">
      <c r="A7" s="30" t="s">
        <v>56</v>
      </c>
      <c r="B7" s="29"/>
    </row>
    <row r="8" spans="1:2" x14ac:dyDescent="0.25">
      <c r="A8" s="30" t="s">
        <v>54</v>
      </c>
      <c r="B8" s="29" t="b">
        <f>AND('Sail input'!D68&gt;0,'Sail input'!D69&gt;0,'Sail input'!D70&gt;0,'Sail input'!D71&gt;0)</f>
        <v>0</v>
      </c>
    </row>
    <row r="9" spans="1:2" x14ac:dyDescent="0.25">
      <c r="A9" s="30" t="s">
        <v>53</v>
      </c>
      <c r="B9" s="29">
        <f>IF('Sail input'!F70&lt;0.1,0,1)</f>
        <v>0</v>
      </c>
    </row>
    <row r="10" spans="1:2" x14ac:dyDescent="0.25">
      <c r="A10" s="30" t="s">
        <v>55</v>
      </c>
      <c r="B10" s="28" t="str">
        <f>IF('Sail input'!F71&gt;'Sail input'!F70,"TRUE","FALSE")</f>
        <v>FALSE</v>
      </c>
    </row>
    <row r="11" spans="1:2" x14ac:dyDescent="0.25">
      <c r="A11" s="31"/>
      <c r="B11" s="29"/>
    </row>
    <row r="12" spans="1:2" x14ac:dyDescent="0.25">
      <c r="A12" s="30" t="s">
        <v>60</v>
      </c>
      <c r="B12" s="29"/>
    </row>
    <row r="13" spans="1:2" x14ac:dyDescent="0.25">
      <c r="A13" s="30" t="s">
        <v>54</v>
      </c>
      <c r="B13" s="29" t="b">
        <f>AND('Sail input'!D75&gt;0,'Sail input'!D76&gt;0,'Sail input'!D77&gt;0,'Sail input'!D78&gt;0)</f>
        <v>0</v>
      </c>
    </row>
    <row r="14" spans="1:2" x14ac:dyDescent="0.25">
      <c r="A14" s="30" t="s">
        <v>53</v>
      </c>
      <c r="B14" s="29">
        <f>IF('Sail input'!F77&lt;0.1,0,1)</f>
        <v>0</v>
      </c>
    </row>
    <row r="15" spans="1:2" x14ac:dyDescent="0.25">
      <c r="A15" s="30" t="s">
        <v>55</v>
      </c>
      <c r="B15" s="28" t="str">
        <f>IF('Sail input'!F78&gt;'Sail input'!F77,"TRUE","FALSE")</f>
        <v>FALSE</v>
      </c>
    </row>
    <row r="16" spans="1:2" x14ac:dyDescent="0.25">
      <c r="A16" s="31"/>
      <c r="B16" s="29"/>
    </row>
    <row r="17" spans="1:2" x14ac:dyDescent="0.25">
      <c r="A17" s="31"/>
      <c r="B17" s="29"/>
    </row>
    <row r="18" spans="1:2" x14ac:dyDescent="0.25">
      <c r="A18" s="30" t="s">
        <v>56</v>
      </c>
      <c r="B18" s="29"/>
    </row>
    <row r="19" spans="1:2" x14ac:dyDescent="0.25">
      <c r="A19" s="30" t="s">
        <v>57</v>
      </c>
      <c r="B19" s="29">
        <f>IF(B$8=TRUE,IF(B$9=0,IF('Sail input'!F71&gt;'Sail input'!F70,ROUND('Sail input'!F71,2),0),0),0)</f>
        <v>0</v>
      </c>
    </row>
    <row r="20" spans="1:2" x14ac:dyDescent="0.25">
      <c r="A20" s="30" t="s">
        <v>58</v>
      </c>
      <c r="B20" s="29">
        <f>IF(B$8=FALSE,IF(B$9=1,IF('Sail input'!F71&lt;'Sail input'!F70,ROUND('Sail input'!F70,2),0),0),0)</f>
        <v>0</v>
      </c>
    </row>
    <row r="21" spans="1:2" x14ac:dyDescent="0.25">
      <c r="A21" s="30" t="s">
        <v>59</v>
      </c>
      <c r="B21" s="29">
        <f>IF(B$8=TRUE,IF('Sail input'!F71&gt;'Sail input'!F70,ROUND('Sail input'!F71,2),0),0)</f>
        <v>0</v>
      </c>
    </row>
    <row r="22" spans="1:2" x14ac:dyDescent="0.25">
      <c r="A22" s="30" t="s">
        <v>62</v>
      </c>
      <c r="B22" s="29">
        <f>IF(B$8=TRUE,IF('Sail input'!F71&lt;'Sail input'!F70,ROUND('Sail input'!F70,2),0),0)</f>
        <v>0</v>
      </c>
    </row>
    <row r="23" spans="1:2" x14ac:dyDescent="0.25">
      <c r="A23" s="30" t="s">
        <v>60</v>
      </c>
      <c r="B23" s="29"/>
    </row>
    <row r="24" spans="1:2" x14ac:dyDescent="0.25">
      <c r="A24" s="30" t="s">
        <v>57</v>
      </c>
      <c r="B24" s="29">
        <f>IF(B$13=TRUE,IF(B$14=0,IF('Sail input'!F78&gt;'Sail input'!F77,ROUND('Sail input'!F78,2),0),0),0)</f>
        <v>0</v>
      </c>
    </row>
    <row r="25" spans="1:2" x14ac:dyDescent="0.25">
      <c r="A25" s="30" t="s">
        <v>58</v>
      </c>
      <c r="B25" s="29">
        <f>IF(B$13=FALSE,IF(B$14=1,IF('Sail input'!F78&lt;'Sail input'!F77,ROUND('Sail input'!F77,2),0),0),0)</f>
        <v>0</v>
      </c>
    </row>
    <row r="26" spans="1:2" x14ac:dyDescent="0.25">
      <c r="A26" s="30" t="s">
        <v>59</v>
      </c>
      <c r="B26" s="29">
        <f>IF(B$13=TRUE,IF('Sail input'!F78&gt;'Sail input'!F77,ROUND('Sail input'!F78,2),0),0)</f>
        <v>0</v>
      </c>
    </row>
    <row r="27" spans="1:2" x14ac:dyDescent="0.25">
      <c r="A27" s="30" t="s">
        <v>62</v>
      </c>
      <c r="B27" s="29">
        <f>IF(B$13=TRUE,IF('Sail input'!F78&lt;'Sail input'!F77,ROUND('Sail input'!F77,2),0),0)</f>
        <v>0</v>
      </c>
    </row>
    <row r="28" spans="1:2" x14ac:dyDescent="0.25">
      <c r="A28" s="31"/>
      <c r="B28" s="29"/>
    </row>
    <row r="29" spans="1:2" x14ac:dyDescent="0.25">
      <c r="A29" s="30" t="s">
        <v>61</v>
      </c>
      <c r="B29" s="29">
        <f>MAX(B19:B27)</f>
        <v>0</v>
      </c>
    </row>
  </sheetData>
  <sheetProtection password="C620" sheet="1" objects="1" scenarios="1"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Sail input</vt:lpstr>
      <vt:lpstr>Access Import</vt:lpstr>
      <vt:lpstr>Inputs</vt:lpstr>
      <vt:lpstr>'Sail input'!Print_Area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Howells</dc:creator>
  <cp:lastModifiedBy>Jenny Howells, RORC Rating Office</cp:lastModifiedBy>
  <cp:lastPrinted>2010-12-17T15:22:00Z</cp:lastPrinted>
  <dcterms:created xsi:type="dcterms:W3CDTF">1999-09-24T13:50:40Z</dcterms:created>
  <dcterms:modified xsi:type="dcterms:W3CDTF">2020-12-16T11:05:49Z</dcterms:modified>
</cp:coreProperties>
</file>